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A270_スマートハウス化推進補助金\A270_スマートハウス化推進事業\B010_スマートハウス化推進補助金\C010_所沢市スマートハウス化推進補助金事業\C080_令和８年度\D030_提出書類\E010_家庭用\F020_事業計画書・概要書\G030_重点\"/>
    </mc:Choice>
  </mc:AlternateContent>
  <xr:revisionPtr revIDLastSave="0" documentId="13_ncr:1_{B5AD6D64-9705-4296-BC76-FE2B3169105D}" xr6:coauthVersionLast="47" xr6:coauthVersionMax="47" xr10:uidLastSave="{00000000-0000-0000-0000-000000000000}"/>
  <bookViews>
    <workbookView xWindow="-120" yWindow="-120" windowWidth="20730" windowHeight="11160" xr2:uid="{A1084769-8BBE-4E5E-98D1-D2A227DEEA28}"/>
  </bookViews>
  <sheets>
    <sheet name="家庭用" sheetId="1" r:id="rId1"/>
    <sheet name="家庭用_例" sheetId="7" r:id="rId2"/>
    <sheet name="家庭用 (手書き用)" sheetId="5" r:id="rId3"/>
  </sheets>
  <definedNames>
    <definedName name="_xlnm.Print_Area" localSheetId="0">家庭用!$A$1:$H$79</definedName>
    <definedName name="_xlnm.Print_Area" localSheetId="2">'家庭用 (手書き用)'!$A$1:$H$82</definedName>
    <definedName name="_xlnm.Print_Area" localSheetId="1">家庭用_例!$A$1:$H$78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7" l="1"/>
  <c r="E70" i="1"/>
  <c r="E25" i="1"/>
  <c r="B30" i="1" s="1"/>
  <c r="B60" i="1" s="1"/>
  <c r="E72" i="7"/>
  <c r="C72" i="7"/>
  <c r="C71" i="7"/>
  <c r="E71" i="7" s="1"/>
  <c r="E73" i="7" s="1"/>
  <c r="E70" i="7"/>
  <c r="C38" i="7"/>
  <c r="D38" i="7" s="1"/>
  <c r="B60" i="7"/>
  <c r="E77" i="7" l="1"/>
  <c r="C38" i="1"/>
  <c r="D38" i="1" s="1"/>
  <c r="J45" i="7"/>
  <c r="J43" i="7"/>
  <c r="J41" i="7"/>
  <c r="E25" i="7"/>
  <c r="E19" i="7"/>
  <c r="G12" i="7"/>
  <c r="G11" i="7"/>
  <c r="G10" i="7"/>
  <c r="G9" i="7"/>
  <c r="B30" i="7" l="1"/>
  <c r="G13" i="7"/>
  <c r="B51" i="7" s="1"/>
  <c r="C32" i="7"/>
  <c r="B57" i="7"/>
  <c r="F51" i="7" l="1"/>
  <c r="F54" i="7" s="1"/>
  <c r="F57" i="7"/>
  <c r="F60" i="7"/>
  <c r="F63" i="7" s="1"/>
  <c r="E65" i="7" s="1"/>
  <c r="G10" i="1"/>
  <c r="G11" i="1"/>
  <c r="F30" i="5" l="1"/>
  <c r="G9" i="1" l="1"/>
  <c r="J47" i="5" l="1"/>
  <c r="J45" i="5"/>
  <c r="J43" i="5"/>
  <c r="F62" i="5" l="1"/>
  <c r="F59" i="5"/>
  <c r="J45" i="1"/>
  <c r="J43" i="1"/>
  <c r="J41" i="1"/>
  <c r="E19" i="1"/>
  <c r="G12" i="1"/>
  <c r="G13" i="1" s="1"/>
  <c r="C32" i="1" l="1"/>
  <c r="C72" i="1"/>
  <c r="E72" i="1" s="1"/>
  <c r="B51" i="1"/>
  <c r="C71" i="1" s="1"/>
  <c r="E71" i="1" s="1"/>
  <c r="B57" i="1"/>
  <c r="F57" i="1" l="1"/>
  <c r="F60" i="1"/>
  <c r="E73" i="1"/>
  <c r="E75" i="1" s="1"/>
  <c r="F51" i="1"/>
  <c r="F54" i="1" s="1"/>
  <c r="F63" i="1" l="1"/>
  <c r="E65" i="1" s="1"/>
  <c r="E77" i="1" s="1"/>
</calcChain>
</file>

<file path=xl/sharedStrings.xml><?xml version="1.0" encoding="utf-8"?>
<sst xmlns="http://schemas.openxmlformats.org/spreadsheetml/2006/main" count="326" uniqueCount="117">
  <si>
    <t>太枠・網掛け</t>
    <rPh sb="0" eb="2">
      <t>フトワク</t>
    </rPh>
    <rPh sb="3" eb="5">
      <t>アミカ</t>
    </rPh>
    <phoneticPr fontId="3"/>
  </si>
  <si>
    <t>1.導入設備の概要</t>
    <rPh sb="2" eb="4">
      <t>ドウニュウ</t>
    </rPh>
    <rPh sb="4" eb="6">
      <t>セツビ</t>
    </rPh>
    <rPh sb="7" eb="9">
      <t>ガイヨウ</t>
    </rPh>
    <phoneticPr fontId="3"/>
  </si>
  <si>
    <t>太陽電池
モジュール</t>
    <rPh sb="0" eb="2">
      <t>タイヨウ</t>
    </rPh>
    <rPh sb="2" eb="4">
      <t>デンチ</t>
    </rPh>
    <phoneticPr fontId="3"/>
  </si>
  <si>
    <t>製造者(メーカー名)</t>
    <rPh sb="0" eb="3">
      <t>セイゾウシャ</t>
    </rPh>
    <rPh sb="8" eb="9">
      <t>メイ</t>
    </rPh>
    <phoneticPr fontId="3"/>
  </si>
  <si>
    <t>型式</t>
    <rPh sb="0" eb="2">
      <t>カタシキ</t>
    </rPh>
    <phoneticPr fontId="3"/>
  </si>
  <si>
    <t>公称最大出力(W)</t>
    <rPh sb="0" eb="2">
      <t>コウショウ</t>
    </rPh>
    <rPh sb="2" eb="4">
      <t>サイダイ</t>
    </rPh>
    <rPh sb="4" eb="6">
      <t>シュツリョク</t>
    </rPh>
    <phoneticPr fontId="3"/>
  </si>
  <si>
    <t>枚数</t>
    <rPh sb="0" eb="2">
      <t>マイスウ</t>
    </rPh>
    <phoneticPr fontId="3"/>
  </si>
  <si>
    <t>小計(W)</t>
    <rPh sb="0" eb="2">
      <t>ショウケイ</t>
    </rPh>
    <phoneticPr fontId="3"/>
  </si>
  <si>
    <t>　</t>
    <phoneticPr fontId="3"/>
  </si>
  <si>
    <t>(合計出力：kW)</t>
    <rPh sb="1" eb="3">
      <t>ゴウケイ</t>
    </rPh>
    <rPh sb="3" eb="5">
      <t>シュツリョク</t>
    </rPh>
    <phoneticPr fontId="3"/>
  </si>
  <si>
    <t>パワーコンディショナー</t>
    <phoneticPr fontId="3"/>
  </si>
  <si>
    <t>定格出力(kW)</t>
    <rPh sb="0" eb="2">
      <t>テイカク</t>
    </rPh>
    <rPh sb="2" eb="4">
      <t>シュツリョク</t>
    </rPh>
    <phoneticPr fontId="3"/>
  </si>
  <si>
    <t>(合計出力)</t>
    <rPh sb="1" eb="3">
      <t>ゴウケイ</t>
    </rPh>
    <rPh sb="3" eb="5">
      <t>シュツリョク</t>
    </rPh>
    <phoneticPr fontId="3"/>
  </si>
  <si>
    <t>(合計)</t>
    <rPh sb="1" eb="3">
      <t>ゴウケイ</t>
    </rPh>
    <phoneticPr fontId="3"/>
  </si>
  <si>
    <t>※1 蓄電(池)容量は初期実効容量とは別の値です。メーカーの性能表示ラベル等をご確認ください。</t>
    <rPh sb="3" eb="5">
      <t>チクデン</t>
    </rPh>
    <rPh sb="6" eb="7">
      <t>イケ</t>
    </rPh>
    <rPh sb="8" eb="10">
      <t>ヨウリョウ</t>
    </rPh>
    <rPh sb="11" eb="13">
      <t>ショキ</t>
    </rPh>
    <rPh sb="13" eb="15">
      <t>ジッコウ</t>
    </rPh>
    <rPh sb="15" eb="17">
      <t>ヨウリョウ</t>
    </rPh>
    <rPh sb="19" eb="20">
      <t>ベツ</t>
    </rPh>
    <rPh sb="21" eb="22">
      <t>アタイ</t>
    </rPh>
    <rPh sb="30" eb="32">
      <t>セイノウ</t>
    </rPh>
    <rPh sb="32" eb="34">
      <t>ヒョウジ</t>
    </rPh>
    <rPh sb="37" eb="38">
      <t>トウ</t>
    </rPh>
    <rPh sb="40" eb="42">
      <t>カクニン</t>
    </rPh>
    <phoneticPr fontId="3"/>
  </si>
  <si>
    <t>kW×</t>
    <phoneticPr fontId="3"/>
  </si>
  <si>
    <t>円　＝</t>
    <rPh sb="0" eb="1">
      <t>エン</t>
    </rPh>
    <phoneticPr fontId="3"/>
  </si>
  <si>
    <t>円</t>
    <rPh sb="0" eb="1">
      <t>エン</t>
    </rPh>
    <phoneticPr fontId="3"/>
  </si>
  <si>
    <t>(上限額は</t>
    <rPh sb="1" eb="4">
      <t>ジョウゲンガク</t>
    </rPh>
    <phoneticPr fontId="3"/>
  </si>
  <si>
    <t>円です)</t>
    <rPh sb="0" eb="1">
      <t>エン</t>
    </rPh>
    <phoneticPr fontId="3"/>
  </si>
  <si>
    <t>※3太陽電池の最大出力の合計値(A)と、パワーコンディショナーの定格出力の合計値(B)の低い方(小数点以下切り捨て)</t>
    <rPh sb="2" eb="4">
      <t>タイヨウ</t>
    </rPh>
    <rPh sb="4" eb="6">
      <t>デンチ</t>
    </rPh>
    <rPh sb="7" eb="9">
      <t>サイダイ</t>
    </rPh>
    <rPh sb="9" eb="11">
      <t>シュツリョク</t>
    </rPh>
    <rPh sb="12" eb="15">
      <t>ゴウケイチ</t>
    </rPh>
    <rPh sb="32" eb="34">
      <t>テイカク</t>
    </rPh>
    <rPh sb="34" eb="36">
      <t>シュツリョク</t>
    </rPh>
    <rPh sb="37" eb="40">
      <t>ゴウケイチ</t>
    </rPh>
    <rPh sb="44" eb="45">
      <t>ヒク</t>
    </rPh>
    <rPh sb="46" eb="47">
      <t>ホウ</t>
    </rPh>
    <rPh sb="48" eb="51">
      <t>ショウスウテン</t>
    </rPh>
    <rPh sb="51" eb="53">
      <t>イカ</t>
    </rPh>
    <rPh sb="53" eb="54">
      <t>キ</t>
    </rPh>
    <rPh sb="55" eb="56">
      <t>ス</t>
    </rPh>
    <phoneticPr fontId="3"/>
  </si>
  <si>
    <t>(1)の小計</t>
    <rPh sb="4" eb="6">
      <t>ショウケイ</t>
    </rPh>
    <phoneticPr fontId="3"/>
  </si>
  <si>
    <t>円…①</t>
    <rPh sb="0" eb="1">
      <t>エン</t>
    </rPh>
    <phoneticPr fontId="3"/>
  </si>
  <si>
    <r>
      <t>　(a)蓄電容量1kWhあたり3万円の補助</t>
    </r>
    <r>
      <rPr>
        <sz val="9"/>
        <color theme="1"/>
        <rFont val="游ゴシック"/>
        <family val="3"/>
        <charset val="128"/>
        <scheme val="minor"/>
      </rPr>
      <t>(千円未満切り捨て）</t>
    </r>
    <rPh sb="4" eb="6">
      <t>チクデン</t>
    </rPh>
    <rPh sb="6" eb="8">
      <t>ヨウリョウ</t>
    </rPh>
    <rPh sb="16" eb="18">
      <t>ｍ</t>
    </rPh>
    <rPh sb="19" eb="21">
      <t>ホジョ</t>
    </rPh>
    <rPh sb="22" eb="23">
      <t>セン</t>
    </rPh>
    <rPh sb="23" eb="24">
      <t>エン</t>
    </rPh>
    <rPh sb="24" eb="26">
      <t>ミマン</t>
    </rPh>
    <rPh sb="26" eb="27">
      <t>キ</t>
    </rPh>
    <rPh sb="28" eb="29">
      <t>ス</t>
    </rPh>
    <phoneticPr fontId="3"/>
  </si>
  <si>
    <t>kWh×</t>
    <phoneticPr fontId="3"/>
  </si>
  <si>
    <r>
      <t>　(b)補助対象経費の3分の1</t>
    </r>
    <r>
      <rPr>
        <sz val="9"/>
        <color theme="1"/>
        <rFont val="游ゴシック"/>
        <family val="3"/>
        <charset val="128"/>
        <scheme val="minor"/>
      </rPr>
      <t>(千円未満切り捨て）</t>
    </r>
    <rPh sb="4" eb="6">
      <t>ホジョ</t>
    </rPh>
    <rPh sb="6" eb="8">
      <t>タイショウ</t>
    </rPh>
    <rPh sb="8" eb="10">
      <t>ケイヒ</t>
    </rPh>
    <rPh sb="12" eb="13">
      <t>ブン</t>
    </rPh>
    <phoneticPr fontId="3"/>
  </si>
  <si>
    <t>円　×　1/3</t>
    <rPh sb="0" eb="1">
      <t>エン</t>
    </rPh>
    <phoneticPr fontId="3"/>
  </si>
  <si>
    <t>　　＝</t>
    <phoneticPr fontId="3"/>
  </si>
  <si>
    <t>(D)補助対象経費</t>
    <phoneticPr fontId="3"/>
  </si>
  <si>
    <t>(2)の小計</t>
    <rPh sb="4" eb="6">
      <t>ショウケイ</t>
    </rPh>
    <phoneticPr fontId="3"/>
  </si>
  <si>
    <t>円…②</t>
    <rPh sb="0" eb="1">
      <t>エン</t>
    </rPh>
    <phoneticPr fontId="3"/>
  </si>
  <si>
    <t>交付申請額（①+②）</t>
    <rPh sb="0" eb="2">
      <t>コウフ</t>
    </rPh>
    <rPh sb="2" eb="4">
      <t>シンセイ</t>
    </rPh>
    <rPh sb="4" eb="5">
      <t>ガク</t>
    </rPh>
    <phoneticPr fontId="3"/>
  </si>
  <si>
    <t>円…③</t>
    <rPh sb="0" eb="1">
      <t>エン</t>
    </rPh>
    <phoneticPr fontId="3"/>
  </si>
  <si>
    <t>該当</t>
    <rPh sb="0" eb="2">
      <t>ガイトウ</t>
    </rPh>
    <phoneticPr fontId="3"/>
  </si>
  <si>
    <r>
      <t>三世代同居</t>
    </r>
    <r>
      <rPr>
        <sz val="9"/>
        <color theme="1"/>
        <rFont val="游ゴシック"/>
        <family val="3"/>
        <charset val="128"/>
        <scheme val="minor"/>
      </rPr>
      <t>（補助金額の一部について</t>
    </r>
    <r>
      <rPr>
        <b/>
        <u/>
        <sz val="9"/>
        <color theme="1"/>
        <rFont val="游ゴシック"/>
        <family val="3"/>
        <charset val="128"/>
        <scheme val="minor"/>
      </rPr>
      <t>10％</t>
    </r>
    <r>
      <rPr>
        <sz val="9"/>
        <color theme="1"/>
        <rFont val="游ゴシック"/>
        <family val="3"/>
        <charset val="128"/>
        <scheme val="minor"/>
      </rPr>
      <t>を加算）</t>
    </r>
    <rPh sb="6" eb="8">
      <t>ホジョ</t>
    </rPh>
    <rPh sb="8" eb="10">
      <t>キンガク</t>
    </rPh>
    <rPh sb="11" eb="13">
      <t>イチブ</t>
    </rPh>
    <rPh sb="21" eb="23">
      <t>カサン</t>
    </rPh>
    <phoneticPr fontId="3"/>
  </si>
  <si>
    <t>非該当</t>
    <rPh sb="0" eb="3">
      <t>ヒガイトウ</t>
    </rPh>
    <phoneticPr fontId="3"/>
  </si>
  <si>
    <r>
      <t>小規模事業者の利用</t>
    </r>
    <r>
      <rPr>
        <sz val="9"/>
        <color theme="1"/>
        <rFont val="游ゴシック"/>
        <family val="3"/>
        <charset val="128"/>
        <scheme val="minor"/>
      </rPr>
      <t>（補助金額の一部について</t>
    </r>
    <r>
      <rPr>
        <b/>
        <u/>
        <sz val="9"/>
        <color theme="1"/>
        <rFont val="游ゴシック"/>
        <family val="3"/>
        <charset val="128"/>
        <scheme val="minor"/>
      </rPr>
      <t>3％</t>
    </r>
    <r>
      <rPr>
        <sz val="9"/>
        <color theme="1"/>
        <rFont val="游ゴシック"/>
        <family val="3"/>
        <charset val="128"/>
        <scheme val="minor"/>
      </rPr>
      <t>を加算）</t>
    </r>
    <phoneticPr fontId="3"/>
  </si>
  <si>
    <r>
      <t>環境負荷の少ない電力プラン利用</t>
    </r>
    <r>
      <rPr>
        <sz val="9"/>
        <color theme="1"/>
        <rFont val="游ゴシック"/>
        <family val="3"/>
        <charset val="128"/>
        <scheme val="minor"/>
      </rPr>
      <t>（補助金額の一部について</t>
    </r>
    <r>
      <rPr>
        <b/>
        <u/>
        <sz val="9"/>
        <color theme="1"/>
        <rFont val="游ゴシック"/>
        <family val="3"/>
        <charset val="128"/>
        <scheme val="minor"/>
      </rPr>
      <t>20％</t>
    </r>
    <r>
      <rPr>
        <sz val="9"/>
        <color theme="1"/>
        <rFont val="游ゴシック"/>
        <family val="3"/>
        <charset val="128"/>
        <scheme val="minor"/>
      </rPr>
      <t>を加算）</t>
    </r>
    <phoneticPr fontId="3"/>
  </si>
  <si>
    <t>加算率合計</t>
    <rPh sb="0" eb="2">
      <t>カサン</t>
    </rPh>
    <rPh sb="2" eb="3">
      <t>リツ</t>
    </rPh>
    <rPh sb="3" eb="5">
      <t>ゴウケイ</t>
    </rPh>
    <phoneticPr fontId="3"/>
  </si>
  <si>
    <r>
      <t>太陽光発電設備は太陽電池の最大出力の合計値(A)に3万円を乗じた金額、蓄電池は蓄電容量に3万円を乗じた金額について、加算します</t>
    </r>
    <r>
      <rPr>
        <sz val="9"/>
        <color theme="1"/>
        <rFont val="游ゴシック"/>
        <family val="3"/>
        <charset val="128"/>
        <scheme val="minor"/>
      </rPr>
      <t>(計算過程において千円未満は切り捨て)</t>
    </r>
    <r>
      <rPr>
        <sz val="11"/>
        <color theme="1"/>
        <rFont val="游ゴシック"/>
        <family val="3"/>
        <charset val="128"/>
        <scheme val="minor"/>
      </rPr>
      <t>。</t>
    </r>
    <rPh sb="0" eb="3">
      <t>ｔｙ</t>
    </rPh>
    <rPh sb="3" eb="5">
      <t>ハツデン</t>
    </rPh>
    <rPh sb="5" eb="7">
      <t>セツビ</t>
    </rPh>
    <rPh sb="26" eb="28">
      <t>ｍ</t>
    </rPh>
    <rPh sb="29" eb="30">
      <t>ジョウ</t>
    </rPh>
    <rPh sb="32" eb="34">
      <t>キンガク</t>
    </rPh>
    <rPh sb="58" eb="60">
      <t>カサン</t>
    </rPh>
    <rPh sb="64" eb="66">
      <t>ケイサン</t>
    </rPh>
    <rPh sb="66" eb="68">
      <t>カテイ</t>
    </rPh>
    <rPh sb="72" eb="74">
      <t>ｓ</t>
    </rPh>
    <rPh sb="74" eb="76">
      <t>ミマン</t>
    </rPh>
    <rPh sb="77" eb="78">
      <t>キ</t>
    </rPh>
    <rPh sb="79" eb="80">
      <t>ス</t>
    </rPh>
    <phoneticPr fontId="3"/>
  </si>
  <si>
    <t>kW × 30,000円 ＝</t>
    <rPh sb="11" eb="12">
      <t>エン</t>
    </rPh>
    <phoneticPr fontId="3"/>
  </si>
  <si>
    <r>
      <t>円</t>
    </r>
    <r>
      <rPr>
        <sz val="10"/>
        <color theme="1"/>
        <rFont val="游ゴシック"/>
        <family val="3"/>
        <charset val="128"/>
        <scheme val="minor"/>
      </rPr>
      <t>(上限：</t>
    </r>
    <rPh sb="0" eb="1">
      <t>エン</t>
    </rPh>
    <rPh sb="2" eb="4">
      <t>ジョウゲン</t>
    </rPh>
    <phoneticPr fontId="3"/>
  </si>
  <si>
    <t>円)</t>
    <rPh sb="0" eb="1">
      <t>エン</t>
    </rPh>
    <phoneticPr fontId="3"/>
  </si>
  <si>
    <t>kWh×30,000円 ＝</t>
    <rPh sb="10" eb="11">
      <t>エン</t>
    </rPh>
    <phoneticPr fontId="3"/>
  </si>
  <si>
    <t>加算対象額合計</t>
    <rPh sb="0" eb="2">
      <t>カサン</t>
    </rPh>
    <rPh sb="2" eb="4">
      <t>タイショウ</t>
    </rPh>
    <rPh sb="4" eb="5">
      <t>ガク</t>
    </rPh>
    <rPh sb="5" eb="7">
      <t>ゴウケイ</t>
    </rPh>
    <phoneticPr fontId="3"/>
  </si>
  <si>
    <t>円…⑤</t>
    <rPh sb="0" eb="1">
      <t>エン</t>
    </rPh>
    <phoneticPr fontId="3"/>
  </si>
  <si>
    <t>▼選択</t>
    <rPh sb="1" eb="3">
      <t>センタク</t>
    </rPh>
    <phoneticPr fontId="3"/>
  </si>
  <si>
    <t>事業計画書【重点対策加速化事業家庭用】</t>
    <rPh sb="0" eb="2">
      <t>ジギョウ</t>
    </rPh>
    <rPh sb="2" eb="4">
      <t>ケイカク</t>
    </rPh>
    <rPh sb="4" eb="5">
      <t>ショ</t>
    </rPh>
    <rPh sb="6" eb="15">
      <t>ジュウテンタイサクカソクカジギョウ</t>
    </rPh>
    <rPh sb="15" eb="18">
      <t>カテイヨウ</t>
    </rPh>
    <phoneticPr fontId="3"/>
  </si>
  <si>
    <r>
      <t>※3太陽電池の最大出力の合計値(A)と、パワーコンディショナーの定格出力の合計値(B)の低い方</t>
    </r>
    <r>
      <rPr>
        <b/>
        <u/>
        <sz val="8"/>
        <color theme="1"/>
        <rFont val="游ゴシック"/>
        <family val="3"/>
        <charset val="128"/>
        <scheme val="minor"/>
      </rPr>
      <t>(小数点以下切り捨て)</t>
    </r>
    <rPh sb="2" eb="4">
      <t>タイヨウ</t>
    </rPh>
    <rPh sb="4" eb="6">
      <t>デンチ</t>
    </rPh>
    <rPh sb="7" eb="9">
      <t>サイダイ</t>
    </rPh>
    <rPh sb="9" eb="11">
      <t>シュツリョク</t>
    </rPh>
    <rPh sb="12" eb="15">
      <t>ゴウケイチ</t>
    </rPh>
    <rPh sb="32" eb="34">
      <t>テイカク</t>
    </rPh>
    <rPh sb="34" eb="36">
      <t>シュツリョク</t>
    </rPh>
    <rPh sb="37" eb="40">
      <t>ゴウケイチ</t>
    </rPh>
    <rPh sb="44" eb="45">
      <t>ヒク</t>
    </rPh>
    <rPh sb="46" eb="47">
      <t>ホウ</t>
    </rPh>
    <rPh sb="48" eb="51">
      <t>ショウスウテン</t>
    </rPh>
    <rPh sb="51" eb="53">
      <t>イカ</t>
    </rPh>
    <rPh sb="53" eb="54">
      <t>キ</t>
    </rPh>
    <rPh sb="55" eb="56">
      <t>ス</t>
    </rPh>
    <phoneticPr fontId="3"/>
  </si>
  <si>
    <t>2.加算措置</t>
    <rPh sb="2" eb="4">
      <t>カサン</t>
    </rPh>
    <rPh sb="4" eb="6">
      <t>ソチ</t>
    </rPh>
    <phoneticPr fontId="3"/>
  </si>
  <si>
    <t>蓄電容量（C）</t>
    <rPh sb="0" eb="2">
      <t>チクデン</t>
    </rPh>
    <rPh sb="2" eb="4">
      <t>ヨウリョウ</t>
    </rPh>
    <phoneticPr fontId="3"/>
  </si>
  <si>
    <r>
      <t>事業計画書【重点対策加速化事業家庭用】</t>
    </r>
    <r>
      <rPr>
        <sz val="10"/>
        <color theme="1"/>
        <rFont val="游ゴシック"/>
        <family val="3"/>
        <charset val="128"/>
        <scheme val="minor"/>
      </rPr>
      <t>（手書き用）</t>
    </r>
    <rPh sb="0" eb="2">
      <t>ジギョウ</t>
    </rPh>
    <rPh sb="2" eb="4">
      <t>ケイカク</t>
    </rPh>
    <rPh sb="4" eb="5">
      <t>ショ</t>
    </rPh>
    <rPh sb="6" eb="15">
      <t>ジュウテンタイサクカソクカジギョウ</t>
    </rPh>
    <rPh sb="15" eb="18">
      <t>カテイヨウ</t>
    </rPh>
    <rPh sb="20" eb="22">
      <t>テガ</t>
    </rPh>
    <rPh sb="23" eb="24">
      <t>ヨウ</t>
    </rPh>
    <phoneticPr fontId="3"/>
  </si>
  <si>
    <t>蓄電容量（C）</t>
    <phoneticPr fontId="3"/>
  </si>
  <si>
    <r>
      <t>☐</t>
    </r>
    <r>
      <rPr>
        <sz val="12"/>
        <color theme="1"/>
        <rFont val="ＭＳ ゴシック"/>
        <family val="3"/>
        <charset val="128"/>
      </rPr>
      <t>　</t>
    </r>
    <phoneticPr fontId="3"/>
  </si>
  <si>
    <t>(A)と(B)の低い方(小数点以下切り捨て)</t>
    <phoneticPr fontId="3"/>
  </si>
  <si>
    <t>TK-333MG</t>
    <phoneticPr fontId="3"/>
  </si>
  <si>
    <t>所沢パワー</t>
    <rPh sb="0" eb="2">
      <t>トコロザワ</t>
    </rPh>
    <phoneticPr fontId="3"/>
  </si>
  <si>
    <t>TKP-55FF3</t>
    <phoneticPr fontId="3"/>
  </si>
  <si>
    <t>蓄電容量(kWh)</t>
    <rPh sb="0" eb="2">
      <t>チクデン</t>
    </rPh>
    <rPh sb="2" eb="4">
      <t>ヨウリョウ</t>
    </rPh>
    <phoneticPr fontId="3"/>
  </si>
  <si>
    <t>※1</t>
    <phoneticPr fontId="3"/>
  </si>
  <si>
    <t>…(A)</t>
    <phoneticPr fontId="3"/>
  </si>
  <si>
    <r>
      <t xml:space="preserve">蓄電池
</t>
    </r>
    <r>
      <rPr>
        <sz val="9"/>
        <color theme="1"/>
        <rFont val="游ゴシック"/>
        <family val="3"/>
        <charset val="128"/>
        <scheme val="minor"/>
      </rPr>
      <t>（設置しない場合、
入力不要）</t>
    </r>
    <rPh sb="0" eb="3">
      <t>チクデンチ</t>
    </rPh>
    <rPh sb="5" eb="7">
      <t>セッチ</t>
    </rPh>
    <rPh sb="10" eb="12">
      <t>バアイ</t>
    </rPh>
    <rPh sb="14" eb="16">
      <t>ニュウリョク</t>
    </rPh>
    <rPh sb="16" eb="18">
      <t>フヨウ</t>
    </rPh>
    <phoneticPr fontId="3"/>
  </si>
  <si>
    <t>円(税抜)…(D)</t>
    <rPh sb="2" eb="4">
      <t>ゼイヌキ</t>
    </rPh>
    <phoneticPr fontId="3"/>
  </si>
  <si>
    <t>…（C）</t>
    <phoneticPr fontId="3"/>
  </si>
  <si>
    <t>…(B)</t>
    <phoneticPr fontId="3"/>
  </si>
  <si>
    <t>　18歳未満を含む三世代が同居し、日常生活を営んでいること</t>
    <phoneticPr fontId="3"/>
  </si>
  <si>
    <t>　事前に登録された「小規模事業者」が施工すること</t>
    <rPh sb="1" eb="3">
      <t>ジゼン</t>
    </rPh>
    <rPh sb="4" eb="6">
      <t>トウロク</t>
    </rPh>
    <phoneticPr fontId="3"/>
  </si>
  <si>
    <t>　再生可能エネルギー比率50％以上の電力プランを利用していること</t>
    <phoneticPr fontId="3"/>
  </si>
  <si>
    <t>1kWhあたりの補助対象経費(D)÷（C）　</t>
    <phoneticPr fontId="3"/>
  </si>
  <si>
    <t>円/kWh</t>
    <phoneticPr fontId="3"/>
  </si>
  <si>
    <t>　太陽光…</t>
    <rPh sb="1" eb="4">
      <t>ｔｙ</t>
    </rPh>
    <phoneticPr fontId="3"/>
  </si>
  <si>
    <t>　蓄電池…</t>
    <rPh sb="1" eb="4">
      <t>チクデンチ</t>
    </rPh>
    <phoneticPr fontId="3"/>
  </si>
  <si>
    <t>設置費用（本体価格+工事費）</t>
    <phoneticPr fontId="3"/>
  </si>
  <si>
    <t>3.交付申請額の計算（以下、自動計算のため入力の必要はありません）</t>
    <rPh sb="2" eb="4">
      <t>コウフ</t>
    </rPh>
    <rPh sb="4" eb="7">
      <t>シンセイガク</t>
    </rPh>
    <rPh sb="8" eb="10">
      <t>ケイサン</t>
    </rPh>
    <rPh sb="11" eb="13">
      <t>イカ</t>
    </rPh>
    <phoneticPr fontId="3"/>
  </si>
  <si>
    <t>　2.加算措置　でチェックした加算要件の加算率を合算してください。</t>
    <rPh sb="15" eb="17">
      <t>カサン</t>
    </rPh>
    <rPh sb="17" eb="19">
      <t>ヨウケン</t>
    </rPh>
    <rPh sb="20" eb="22">
      <t>カサン</t>
    </rPh>
    <rPh sb="22" eb="23">
      <t>リツ</t>
    </rPh>
    <rPh sb="24" eb="26">
      <t>ガッサン</t>
    </rPh>
    <phoneticPr fontId="3"/>
  </si>
  <si>
    <r>
      <t>・太陽光発電設備　発電出力</t>
    </r>
    <r>
      <rPr>
        <sz val="9"/>
        <color theme="1"/>
        <rFont val="游ゴシック"/>
        <family val="3"/>
        <charset val="128"/>
        <scheme val="minor"/>
      </rPr>
      <t>(※3)</t>
    </r>
    <r>
      <rPr>
        <sz val="12"/>
        <color theme="1"/>
        <rFont val="游ゴシック"/>
        <family val="3"/>
        <charset val="128"/>
        <scheme val="minor"/>
      </rPr>
      <t>1kWあたり10万円の補助</t>
    </r>
    <rPh sb="1" eb="4">
      <t>ｔｙ</t>
    </rPh>
    <rPh sb="4" eb="6">
      <t>ハツデン</t>
    </rPh>
    <rPh sb="6" eb="8">
      <t>セツビ</t>
    </rPh>
    <rPh sb="9" eb="11">
      <t>ハツデン</t>
    </rPh>
    <rPh sb="11" eb="13">
      <t>シュツリョク</t>
    </rPh>
    <rPh sb="25" eb="27">
      <t>ｍ</t>
    </rPh>
    <rPh sb="28" eb="30">
      <t>ホジョ</t>
    </rPh>
    <phoneticPr fontId="3"/>
  </si>
  <si>
    <t>・蓄電池</t>
    <rPh sb="1" eb="4">
      <t>チクデンチ</t>
    </rPh>
    <phoneticPr fontId="3"/>
  </si>
  <si>
    <t>・加算金額の計算</t>
    <rPh sb="1" eb="3">
      <t>カサン</t>
    </rPh>
    <rPh sb="3" eb="5">
      <t>キンガク</t>
    </rPh>
    <rPh sb="4" eb="5">
      <t>ガク</t>
    </rPh>
    <rPh sb="6" eb="8">
      <t>ケイサン</t>
    </rPh>
    <phoneticPr fontId="3"/>
  </si>
  <si>
    <t>TKLB-DB704</t>
    <phoneticPr fontId="3"/>
  </si>
  <si>
    <t>【蓄電池には補助対象経費の目標水準が設けられています】</t>
    <rPh sb="1" eb="4">
      <t>チクデンチ</t>
    </rPh>
    <rPh sb="6" eb="8">
      <t>ホジョ</t>
    </rPh>
    <rPh sb="8" eb="10">
      <t>タイショウ</t>
    </rPh>
    <rPh sb="10" eb="12">
      <t>ケイヒ</t>
    </rPh>
    <rPh sb="13" eb="15">
      <t>モクヒョウ</t>
    </rPh>
    <rPh sb="15" eb="17">
      <t>スイジュン</t>
    </rPh>
    <rPh sb="18" eb="19">
      <t>モウ</t>
    </rPh>
    <phoneticPr fontId="3"/>
  </si>
  <si>
    <t>1kWhあたりの補助対象経費目標金額</t>
    <rPh sb="12" eb="14">
      <t>ケイヒ</t>
    </rPh>
    <rPh sb="14" eb="16">
      <t>モクヒョウ</t>
    </rPh>
    <rPh sb="16" eb="18">
      <t>キンガク</t>
    </rPh>
    <phoneticPr fontId="3"/>
  </si>
  <si>
    <t>円/kWh 以下</t>
    <rPh sb="6" eb="8">
      <t>イカ</t>
    </rPh>
    <phoneticPr fontId="3"/>
  </si>
  <si>
    <t>☐</t>
    <phoneticPr fontId="3"/>
  </si>
  <si>
    <t>☑</t>
    <phoneticPr fontId="3"/>
  </si>
  <si>
    <r>
      <t>・</t>
    </r>
    <r>
      <rPr>
        <sz val="12"/>
        <color theme="1"/>
        <rFont val="游ゴシック"/>
        <family val="3"/>
        <charset val="128"/>
      </rPr>
      <t>チェック事項</t>
    </r>
    <rPh sb="5" eb="7">
      <t>ジコウ</t>
    </rPh>
    <phoneticPr fontId="3"/>
  </si>
  <si>
    <t>1kWhあたりの補助対象経費(D)÷（C）　</t>
  </si>
  <si>
    <t>目標水準を満たしていることを確認しました</t>
    <phoneticPr fontId="3"/>
  </si>
  <si>
    <t>目標水準を満たす機器の調達可否を事業者に確認しましたが、該当がありませんでした</t>
    <phoneticPr fontId="3"/>
  </si>
  <si>
    <t>☑</t>
  </si>
  <si>
    <t>円/kWh…(E）</t>
    <phoneticPr fontId="3"/>
  </si>
  <si>
    <r>
      <rPr>
        <sz val="12"/>
        <color rgb="FFFF0000"/>
        <rFont val="游ゴシック"/>
        <family val="3"/>
        <charset val="128"/>
        <scheme val="minor"/>
      </rPr>
      <t>3</t>
    </r>
    <r>
      <rPr>
        <sz val="12"/>
        <color theme="1"/>
        <rFont val="游ゴシック"/>
        <family val="3"/>
        <charset val="128"/>
        <scheme val="minor"/>
      </rPr>
      <t>.加算措置</t>
    </r>
    <rPh sb="2" eb="4">
      <t>カサン</t>
    </rPh>
    <rPh sb="4" eb="6">
      <t>ソチ</t>
    </rPh>
    <phoneticPr fontId="3"/>
  </si>
  <si>
    <r>
      <rPr>
        <sz val="12"/>
        <color rgb="FFFF0000"/>
        <rFont val="游ゴシック"/>
        <family val="3"/>
        <charset val="128"/>
        <scheme val="minor"/>
      </rPr>
      <t>4</t>
    </r>
    <r>
      <rPr>
        <sz val="12"/>
        <color theme="1"/>
        <rFont val="游ゴシック"/>
        <family val="3"/>
        <charset val="128"/>
        <scheme val="minor"/>
      </rPr>
      <t>.交付申請額の計算（以下、自動計算のため入力の必要はありません）</t>
    </r>
    <rPh sb="2" eb="4">
      <t>コウフ</t>
    </rPh>
    <rPh sb="4" eb="7">
      <t>シンセイガク</t>
    </rPh>
    <rPh sb="8" eb="10">
      <t>ケイサン</t>
    </rPh>
    <rPh sb="11" eb="13">
      <t>イカ</t>
    </rPh>
    <phoneticPr fontId="3"/>
  </si>
  <si>
    <t>・当該発電設備における年間発電量の見込み…</t>
    <rPh sb="1" eb="3">
      <t>トウガイ</t>
    </rPh>
    <rPh sb="3" eb="5">
      <t>ハツデン</t>
    </rPh>
    <rPh sb="5" eb="7">
      <t>セツビ</t>
    </rPh>
    <rPh sb="11" eb="13">
      <t>ネンカン</t>
    </rPh>
    <rPh sb="13" eb="15">
      <t>ハツデン</t>
    </rPh>
    <rPh sb="15" eb="16">
      <t>リョウ</t>
    </rPh>
    <rPh sb="17" eb="19">
      <t>ミコ</t>
    </rPh>
    <phoneticPr fontId="3"/>
  </si>
  <si>
    <t>kWh/年</t>
    <rPh sb="4" eb="5">
      <t>ネン</t>
    </rPh>
    <phoneticPr fontId="3"/>
  </si>
  <si>
    <t>（E）の目標金額</t>
    <rPh sb="4" eb="6">
      <t>モクヒョウ</t>
    </rPh>
    <rPh sb="6" eb="8">
      <t>キンガク</t>
    </rPh>
    <phoneticPr fontId="3"/>
  </si>
  <si>
    <t>・自家消費量の見込み…</t>
    <rPh sb="1" eb="3">
      <t>ジカ</t>
    </rPh>
    <rPh sb="3" eb="5">
      <t>ショウヒ</t>
    </rPh>
    <rPh sb="5" eb="6">
      <t>リョウ</t>
    </rPh>
    <rPh sb="7" eb="9">
      <t>ミコ</t>
    </rPh>
    <phoneticPr fontId="3"/>
  </si>
  <si>
    <r>
      <t>⇒自家消費率要件の適否（見込。</t>
    </r>
    <r>
      <rPr>
        <b/>
        <u/>
        <sz val="12"/>
        <color theme="1"/>
        <rFont val="游ゴシック"/>
        <family val="3"/>
        <charset val="128"/>
        <scheme val="minor"/>
      </rPr>
      <t>30%以上であること</t>
    </r>
    <r>
      <rPr>
        <sz val="12"/>
        <color theme="1"/>
        <rFont val="游ゴシック"/>
        <family val="3"/>
        <charset val="128"/>
        <scheme val="minor"/>
      </rPr>
      <t>）</t>
    </r>
    <rPh sb="1" eb="3">
      <t>ジカ</t>
    </rPh>
    <rPh sb="3" eb="5">
      <t>ショウヒ</t>
    </rPh>
    <rPh sb="5" eb="6">
      <t>リツ</t>
    </rPh>
    <rPh sb="6" eb="8">
      <t>ヨウケン</t>
    </rPh>
    <rPh sb="9" eb="11">
      <t>テキヒ</t>
    </rPh>
    <rPh sb="12" eb="14">
      <t>ミコ</t>
    </rPh>
    <rPh sb="18" eb="20">
      <t>イジョウ</t>
    </rPh>
    <phoneticPr fontId="3"/>
  </si>
  <si>
    <t>2.自家消費計画</t>
    <rPh sb="2" eb="4">
      <t>ジカ</t>
    </rPh>
    <rPh sb="4" eb="6">
      <t>ショウヒ</t>
    </rPh>
    <rPh sb="6" eb="8">
      <t>ケイカク</t>
    </rPh>
    <phoneticPr fontId="3"/>
  </si>
  <si>
    <t>(D）</t>
    <phoneticPr fontId="3"/>
  </si>
  <si>
    <t>交付申請額(小計)（①+②）</t>
    <rPh sb="0" eb="2">
      <t>コウフ</t>
    </rPh>
    <rPh sb="2" eb="4">
      <t>シンセイ</t>
    </rPh>
    <rPh sb="4" eb="5">
      <t>ガク</t>
    </rPh>
    <rPh sb="6" eb="8">
      <t>ショウケイ</t>
    </rPh>
    <phoneticPr fontId="3"/>
  </si>
  <si>
    <t>の箇所について入力・選択してください。「4.交付申請額の計算」</t>
    <rPh sb="1" eb="3">
      <t>カショ</t>
    </rPh>
    <rPh sb="7" eb="9">
      <t>ニュウリョク</t>
    </rPh>
    <rPh sb="10" eb="12">
      <t>センタク</t>
    </rPh>
    <phoneticPr fontId="3"/>
  </si>
  <si>
    <t>kWh/年…(Ｇ)</t>
    <rPh sb="4" eb="5">
      <t>ネン</t>
    </rPh>
    <phoneticPr fontId="3"/>
  </si>
  <si>
    <t>・発電分のうち自家消費量の見込み…</t>
    <rPh sb="1" eb="3">
      <t>ハツデン</t>
    </rPh>
    <rPh sb="3" eb="4">
      <t>ブン</t>
    </rPh>
    <rPh sb="7" eb="9">
      <t>ジカ</t>
    </rPh>
    <rPh sb="9" eb="11">
      <t>ショウヒ</t>
    </rPh>
    <rPh sb="11" eb="12">
      <t>リョウ</t>
    </rPh>
    <rPh sb="13" eb="15">
      <t>ミコ</t>
    </rPh>
    <phoneticPr fontId="3"/>
  </si>
  <si>
    <t>kWh/年…(Ｈ)</t>
    <rPh sb="4" eb="5">
      <t>ネン</t>
    </rPh>
    <phoneticPr fontId="3"/>
  </si>
  <si>
    <t>自家消費量(Ｈ) ÷ 発電量(Ｇ) × １００ ＝</t>
    <rPh sb="0" eb="2">
      <t>ジカ</t>
    </rPh>
    <rPh sb="2" eb="4">
      <t>ショウヒ</t>
    </rPh>
    <rPh sb="4" eb="5">
      <t>リョウ</t>
    </rPh>
    <rPh sb="11" eb="13">
      <t>ハツデン</t>
    </rPh>
    <rPh sb="13" eb="14">
      <t>リョウ</t>
    </rPh>
    <phoneticPr fontId="3"/>
  </si>
  <si>
    <t>％</t>
    <phoneticPr fontId="3"/>
  </si>
  <si>
    <r>
      <rPr>
        <sz val="12"/>
        <color theme="1"/>
        <rFont val="游ゴシック"/>
        <family val="3"/>
        <charset val="128"/>
      </rPr>
      <t>　□　</t>
    </r>
    <r>
      <rPr>
        <sz val="12"/>
        <color theme="1"/>
        <rFont val="游ゴシック"/>
        <family val="3"/>
        <charset val="128"/>
        <scheme val="minor"/>
      </rPr>
      <t>自家消費率（見込）</t>
    </r>
    <r>
      <rPr>
        <sz val="12"/>
        <color theme="1"/>
        <rFont val="游ゴシック"/>
        <family val="3"/>
        <charset val="128"/>
      </rPr>
      <t>３０％以上の</t>
    </r>
    <r>
      <rPr>
        <sz val="12"/>
        <color theme="1"/>
        <rFont val="游ゴシック"/>
        <family val="3"/>
        <charset val="128"/>
        <scheme val="minor"/>
      </rPr>
      <t>要件を満たしている</t>
    </r>
    <rPh sb="3" eb="5">
      <t>ジカ</t>
    </rPh>
    <rPh sb="5" eb="7">
      <t>ショウヒ</t>
    </rPh>
    <rPh sb="7" eb="8">
      <t>リツ</t>
    </rPh>
    <rPh sb="9" eb="11">
      <t>ミコ</t>
    </rPh>
    <rPh sb="15" eb="17">
      <t>イジョウ</t>
    </rPh>
    <rPh sb="18" eb="20">
      <t>ヨウケン</t>
    </rPh>
    <rPh sb="21" eb="22">
      <t>ミ</t>
    </rPh>
    <phoneticPr fontId="3"/>
  </si>
  <si>
    <t>2.自家消費要件</t>
    <rPh sb="2" eb="4">
      <t>ジカ</t>
    </rPh>
    <rPh sb="4" eb="6">
      <t>ショウヒ</t>
    </rPh>
    <rPh sb="6" eb="8">
      <t>ヨウケン</t>
    </rPh>
    <phoneticPr fontId="3"/>
  </si>
  <si>
    <t>3.加算措置（該当するものをチェックしてください）</t>
    <rPh sb="2" eb="4">
      <t>カサン</t>
    </rPh>
    <rPh sb="4" eb="6">
      <t>ソチ</t>
    </rPh>
    <rPh sb="7" eb="9">
      <t>ガイトウ</t>
    </rPh>
    <phoneticPr fontId="3"/>
  </si>
  <si>
    <t>4.交付申請額の計算</t>
    <rPh sb="2" eb="4">
      <t>コウフ</t>
    </rPh>
    <rPh sb="4" eb="7">
      <t>シンセイガク</t>
    </rPh>
    <rPh sb="8" eb="10">
      <t>ケイサン</t>
    </rPh>
    <phoneticPr fontId="3"/>
  </si>
  <si>
    <t>の箇所について記入してください。「4.交付申請額の計算」</t>
    <rPh sb="1" eb="3">
      <t>カショ</t>
    </rPh>
    <rPh sb="7" eb="9">
      <t>キニュウ</t>
    </rPh>
    <phoneticPr fontId="3"/>
  </si>
  <si>
    <t>円…④</t>
    <rPh sb="0" eb="1">
      <t>エン</t>
    </rPh>
    <phoneticPr fontId="3"/>
  </si>
  <si>
    <t>加算金額(④×加算率)</t>
    <rPh sb="0" eb="2">
      <t>カサン</t>
    </rPh>
    <rPh sb="2" eb="3">
      <t>キン</t>
    </rPh>
    <rPh sb="3" eb="4">
      <t>ガク</t>
    </rPh>
    <rPh sb="7" eb="9">
      <t>カサン</t>
    </rPh>
    <rPh sb="9" eb="10">
      <t>リツ</t>
    </rPh>
    <phoneticPr fontId="3"/>
  </si>
  <si>
    <t>交付申請総額</t>
    <rPh sb="0" eb="2">
      <t>コウフ</t>
    </rPh>
    <rPh sb="2" eb="4">
      <t>シンセイ</t>
    </rPh>
    <rPh sb="4" eb="6">
      <t>ソウガク</t>
    </rPh>
    <phoneticPr fontId="3"/>
  </si>
  <si>
    <t>で算出された交付申請額を交付申請書に転記してください。</t>
    <rPh sb="6" eb="8">
      <t>コウフ</t>
    </rPh>
    <rPh sb="8" eb="10">
      <t>シンセイ</t>
    </rPh>
    <rPh sb="12" eb="14">
      <t>コウフ</t>
    </rPh>
    <rPh sb="14" eb="17">
      <t>シンセイショ</t>
    </rPh>
    <rPh sb="18" eb="20">
      <t>テンキ</t>
    </rPh>
    <phoneticPr fontId="3"/>
  </si>
  <si>
    <t>で算出された交付申請額を交付申請書に転記してください。</t>
    <rPh sb="6" eb="8">
      <t>コウフ</t>
    </rPh>
    <rPh sb="8" eb="10">
      <t>シンセイ</t>
    </rPh>
    <rPh sb="11" eb="14">
      <t>シンセイショ</t>
    </rPh>
    <rPh sb="15" eb="17">
      <t>テンキ</t>
    </rPh>
    <phoneticPr fontId="3"/>
  </si>
  <si>
    <t>で算出した交付申請額を交付申請書に転記してください。</t>
    <rPh sb="5" eb="7">
      <t>コウフ</t>
    </rPh>
    <rPh sb="7" eb="9">
      <t>シンセイ</t>
    </rPh>
    <rPh sb="11" eb="13">
      <t>コウフ</t>
    </rPh>
    <rPh sb="13" eb="16">
      <t>シンセイショ</t>
    </rPh>
    <rPh sb="17" eb="19">
      <t>テンキ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</si>
</sst>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b/>
      <u/>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Segoe UI Symbol"/>
      <family val="3"/>
    </font>
    <font>
      <b/>
      <u/>
      <sz val="8"/>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0"/>
      <color rgb="FFFF0000"/>
      <name val="游ゴシック"/>
      <family val="3"/>
      <charset val="128"/>
      <scheme val="minor"/>
    </font>
    <font>
      <sz val="12"/>
      <color theme="1"/>
      <name val="ＭＳ ゴシック"/>
      <family val="3"/>
      <charset val="128"/>
    </font>
    <font>
      <b/>
      <sz val="9"/>
      <color rgb="FFFF0000"/>
      <name val="游ゴシック"/>
      <family val="3"/>
      <charset val="128"/>
      <scheme val="minor"/>
    </font>
    <font>
      <sz val="12"/>
      <color theme="1"/>
      <name val="游ゴシック"/>
      <family val="3"/>
      <charset val="128"/>
    </font>
    <font>
      <sz val="12"/>
      <name val="Segoe UI Symbol"/>
      <family val="3"/>
    </font>
    <font>
      <sz val="9"/>
      <name val="游ゴシック"/>
      <family val="3"/>
      <charset val="128"/>
      <scheme val="minor"/>
    </font>
    <font>
      <sz val="12"/>
      <color rgb="FFFF0000"/>
      <name val="游ゴシック"/>
      <family val="3"/>
      <charset val="128"/>
      <scheme val="minor"/>
    </font>
    <font>
      <b/>
      <u/>
      <sz val="12"/>
      <color theme="1"/>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Dashed">
        <color indexed="64"/>
      </top>
      <bottom style="medium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top style="mediumDashed">
        <color indexed="64"/>
      </top>
      <bottom style="mediumDashed">
        <color indexed="64"/>
      </bottom>
      <diagonal/>
    </border>
    <border>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pplyAlignment="1">
      <alignment vertical="center" wrapText="1"/>
    </xf>
    <xf numFmtId="0" fontId="6" fillId="0" borderId="10" xfId="0" applyFont="1" applyBorder="1">
      <alignment vertical="center"/>
    </xf>
    <xf numFmtId="0" fontId="6" fillId="0" borderId="11" xfId="0" applyFont="1" applyBorder="1">
      <alignment vertical="center"/>
    </xf>
    <xf numFmtId="0" fontId="4" fillId="2" borderId="12" xfId="0" applyFont="1" applyFill="1" applyBorder="1" applyProtection="1">
      <alignment vertical="center"/>
      <protection locked="0"/>
    </xf>
    <xf numFmtId="0" fontId="4" fillId="2" borderId="13" xfId="0" applyFont="1" applyFill="1" applyBorder="1" applyProtection="1">
      <alignment vertical="center"/>
      <protection locked="0"/>
    </xf>
    <xf numFmtId="0" fontId="4" fillId="2" borderId="14" xfId="0" applyFont="1" applyFill="1" applyBorder="1" applyProtection="1">
      <alignment vertical="center"/>
      <protection locked="0"/>
    </xf>
    <xf numFmtId="40" fontId="4" fillId="3" borderId="4" xfId="1" applyNumberFormat="1" applyFont="1" applyFill="1" applyBorder="1">
      <alignment vertical="center"/>
    </xf>
    <xf numFmtId="0" fontId="4" fillId="2" borderId="15" xfId="0" applyFont="1" applyFill="1" applyBorder="1" applyProtection="1">
      <alignment vertical="center"/>
      <protection locked="0"/>
    </xf>
    <xf numFmtId="0" fontId="4" fillId="2" borderId="16" xfId="0" applyFont="1" applyFill="1" applyBorder="1" applyProtection="1">
      <alignment vertical="center"/>
      <protection locked="0"/>
    </xf>
    <xf numFmtId="0" fontId="4" fillId="2" borderId="17" xfId="0" applyFont="1" applyFill="1" applyBorder="1" applyProtection="1">
      <alignment vertical="center"/>
      <protection locked="0"/>
    </xf>
    <xf numFmtId="0" fontId="4" fillId="3" borderId="3" xfId="0" applyFont="1" applyFill="1" applyBorder="1">
      <alignment vertical="center"/>
    </xf>
    <xf numFmtId="2" fontId="4" fillId="2" borderId="14" xfId="0" applyNumberFormat="1" applyFont="1" applyFill="1" applyBorder="1" applyProtection="1">
      <alignment vertical="center"/>
      <protection locked="0"/>
    </xf>
    <xf numFmtId="2" fontId="4" fillId="2" borderId="17" xfId="0" applyNumberFormat="1" applyFont="1" applyFill="1" applyBorder="1" applyProtection="1">
      <alignment vertical="center"/>
      <protection locked="0"/>
    </xf>
    <xf numFmtId="0" fontId="4" fillId="0" borderId="18" xfId="0" applyFont="1" applyBorder="1" applyAlignment="1">
      <alignment horizontal="right" vertical="center"/>
    </xf>
    <xf numFmtId="2" fontId="4" fillId="3" borderId="11" xfId="0" applyNumberFormat="1" applyFont="1" applyFill="1" applyBorder="1" applyAlignment="1">
      <alignment vertical="center"/>
    </xf>
    <xf numFmtId="0" fontId="4" fillId="0" borderId="0" xfId="0" applyFont="1" applyBorder="1" applyAlignment="1">
      <alignment horizontal="center" vertical="center" wrapText="1"/>
    </xf>
    <xf numFmtId="0" fontId="4" fillId="0" borderId="0" xfId="0" applyFont="1" applyBorder="1">
      <alignment vertical="center"/>
    </xf>
    <xf numFmtId="38" fontId="4" fillId="2" borderId="24" xfId="1" applyFont="1" applyFill="1" applyBorder="1" applyProtection="1">
      <alignment vertical="center"/>
      <protection locked="0"/>
    </xf>
    <xf numFmtId="0" fontId="4" fillId="3" borderId="0" xfId="0" applyFont="1" applyFill="1">
      <alignment vertical="center"/>
    </xf>
    <xf numFmtId="3" fontId="4" fillId="3" borderId="25" xfId="0" applyNumberFormat="1" applyFont="1" applyFill="1" applyBorder="1">
      <alignment vertical="center"/>
    </xf>
    <xf numFmtId="38" fontId="4" fillId="3" borderId="25" xfId="1" applyFont="1" applyFill="1" applyBorder="1">
      <alignment vertical="center"/>
    </xf>
    <xf numFmtId="0" fontId="6" fillId="3" borderId="0" xfId="0" applyFont="1" applyFill="1">
      <alignment vertical="center"/>
    </xf>
    <xf numFmtId="0" fontId="4" fillId="3" borderId="0" xfId="0" applyFont="1" applyFill="1" applyAlignment="1">
      <alignment horizontal="right" vertical="center"/>
    </xf>
    <xf numFmtId="3" fontId="4" fillId="3" borderId="23" xfId="0" applyNumberFormat="1" applyFont="1" applyFill="1" applyBorder="1">
      <alignment vertical="center"/>
    </xf>
    <xf numFmtId="0" fontId="7" fillId="3" borderId="0" xfId="0" applyFont="1" applyFill="1" applyAlignment="1">
      <alignment vertical="top"/>
    </xf>
    <xf numFmtId="0" fontId="4" fillId="3" borderId="26" xfId="0" applyFont="1" applyFill="1" applyBorder="1" applyAlignment="1">
      <alignment horizontal="right" vertical="center"/>
    </xf>
    <xf numFmtId="38" fontId="4" fillId="3" borderId="26" xfId="0" applyNumberFormat="1" applyFont="1" applyFill="1" applyBorder="1">
      <alignment vertical="center"/>
    </xf>
    <xf numFmtId="2" fontId="4" fillId="3" borderId="25" xfId="0" applyNumberFormat="1" applyFont="1" applyFill="1" applyBorder="1">
      <alignment vertical="center"/>
    </xf>
    <xf numFmtId="0" fontId="4" fillId="3" borderId="0" xfId="0" applyFont="1" applyFill="1" applyBorder="1">
      <alignment vertical="center"/>
    </xf>
    <xf numFmtId="0" fontId="4" fillId="3" borderId="0" xfId="0" applyFont="1" applyFill="1" applyBorder="1" applyAlignment="1">
      <alignment horizontal="right" vertical="center"/>
    </xf>
    <xf numFmtId="38" fontId="4" fillId="3" borderId="23" xfId="1" applyFont="1" applyFill="1" applyBorder="1">
      <alignment vertical="center"/>
    </xf>
    <xf numFmtId="38" fontId="6" fillId="3" borderId="23" xfId="0" applyNumberFormat="1" applyFont="1" applyFill="1" applyBorder="1">
      <alignment vertical="center"/>
    </xf>
    <xf numFmtId="0" fontId="6" fillId="3" borderId="4" xfId="0" applyFont="1" applyFill="1" applyBorder="1">
      <alignment vertical="center"/>
    </xf>
    <xf numFmtId="0" fontId="4" fillId="2" borderId="24" xfId="0" applyFont="1" applyFill="1" applyBorder="1" applyAlignment="1" applyProtection="1">
      <alignment horizontal="center" vertical="center"/>
      <protection locked="0"/>
    </xf>
    <xf numFmtId="0" fontId="4" fillId="0" borderId="0" xfId="0" applyFont="1" applyAlignment="1">
      <alignment horizontal="right" vertical="center"/>
    </xf>
    <xf numFmtId="0" fontId="5" fillId="0" borderId="0" xfId="0" applyFont="1" applyAlignment="1">
      <alignment vertical="top"/>
    </xf>
    <xf numFmtId="0" fontId="4" fillId="3" borderId="25" xfId="0" applyFont="1" applyFill="1" applyBorder="1" applyAlignment="1">
      <alignment horizontal="right" vertical="center"/>
    </xf>
    <xf numFmtId="9" fontId="4" fillId="3" borderId="25" xfId="2" applyFont="1" applyFill="1" applyBorder="1" applyAlignment="1">
      <alignment horizontal="right" vertical="center"/>
    </xf>
    <xf numFmtId="38" fontId="4" fillId="0" borderId="0" xfId="1" applyFont="1">
      <alignment vertical="center"/>
    </xf>
    <xf numFmtId="2" fontId="4" fillId="0" borderId="0" xfId="0" applyNumberFormat="1" applyFont="1">
      <alignment vertical="center"/>
    </xf>
    <xf numFmtId="0" fontId="4" fillId="0" borderId="25" xfId="0" applyFont="1" applyBorder="1">
      <alignment vertical="center"/>
    </xf>
    <xf numFmtId="38" fontId="4" fillId="0" borderId="25" xfId="1" applyFont="1" applyBorder="1">
      <alignment vertical="center"/>
    </xf>
    <xf numFmtId="38" fontId="10" fillId="0" borderId="0" xfId="1" applyFont="1">
      <alignment vertical="center"/>
    </xf>
    <xf numFmtId="0" fontId="10" fillId="0" borderId="0" xfId="0" applyFont="1">
      <alignment vertical="center"/>
    </xf>
    <xf numFmtId="38" fontId="4" fillId="0" borderId="0" xfId="0" applyNumberFormat="1" applyFont="1">
      <alignment vertical="center"/>
    </xf>
    <xf numFmtId="0" fontId="4" fillId="0" borderId="23" xfId="0" applyFont="1" applyBorder="1">
      <alignment vertical="center"/>
    </xf>
    <xf numFmtId="38" fontId="4" fillId="0" borderId="23" xfId="1" applyFont="1" applyBorder="1">
      <alignment vertical="center"/>
    </xf>
    <xf numFmtId="0" fontId="4" fillId="0" borderId="25" xfId="0" applyFont="1" applyBorder="1" applyAlignment="1">
      <alignment horizontal="right" vertical="center"/>
    </xf>
    <xf numFmtId="38" fontId="4" fillId="0" borderId="25" xfId="0" applyNumberFormat="1" applyFont="1" applyBorder="1">
      <alignment vertical="center"/>
    </xf>
    <xf numFmtId="0" fontId="4" fillId="0" borderId="18" xfId="0" applyFont="1" applyBorder="1" applyAlignment="1">
      <alignment horizontal="right" vertical="center"/>
    </xf>
    <xf numFmtId="0" fontId="4" fillId="0" borderId="0" xfId="0" applyFont="1" applyBorder="1" applyAlignment="1">
      <alignment horizontal="center" vertical="center" wrapText="1"/>
    </xf>
    <xf numFmtId="0" fontId="13" fillId="0" borderId="0" xfId="0" applyFont="1">
      <alignment vertical="center"/>
    </xf>
    <xf numFmtId="9" fontId="4" fillId="0" borderId="0" xfId="2" applyFont="1">
      <alignment vertical="center"/>
    </xf>
    <xf numFmtId="9" fontId="7" fillId="0" borderId="0" xfId="2" applyFont="1" applyAlignment="1">
      <alignment vertical="top"/>
    </xf>
    <xf numFmtId="38" fontId="4" fillId="3" borderId="0" xfId="1" applyFont="1" applyFill="1" applyBorder="1" applyAlignment="1">
      <alignment horizontal="right" vertical="center"/>
    </xf>
    <xf numFmtId="2" fontId="14" fillId="0" borderId="23" xfId="0" applyNumberFormat="1" applyFont="1" applyFill="1" applyBorder="1">
      <alignment vertical="center"/>
    </xf>
    <xf numFmtId="0" fontId="5" fillId="3" borderId="0" xfId="0" applyFont="1" applyFill="1" applyBorder="1" applyAlignment="1">
      <alignment vertical="top"/>
    </xf>
    <xf numFmtId="0" fontId="4" fillId="3" borderId="27" xfId="0" applyFont="1" applyFill="1" applyBorder="1">
      <alignment vertical="center"/>
    </xf>
    <xf numFmtId="0" fontId="4" fillId="2" borderId="24" xfId="0" applyFont="1" applyFill="1" applyBorder="1">
      <alignment vertical="center"/>
    </xf>
    <xf numFmtId="38" fontId="4" fillId="2" borderId="24" xfId="1" applyFont="1" applyFill="1" applyBorder="1">
      <alignment vertical="center"/>
    </xf>
    <xf numFmtId="38" fontId="4" fillId="2" borderId="24" xfId="0" applyNumberFormat="1" applyFont="1" applyFill="1" applyBorder="1">
      <alignment vertical="center"/>
    </xf>
    <xf numFmtId="2" fontId="4" fillId="2" borderId="24" xfId="0" applyNumberFormat="1" applyFont="1" applyFill="1" applyBorder="1">
      <alignment vertical="center"/>
    </xf>
    <xf numFmtId="38" fontId="6" fillId="2" borderId="24" xfId="0" applyNumberFormat="1" applyFont="1" applyFill="1" applyBorder="1">
      <alignment vertical="center"/>
    </xf>
    <xf numFmtId="38" fontId="4" fillId="2" borderId="30" xfId="0" applyNumberFormat="1" applyFont="1" applyFill="1" applyBorder="1">
      <alignment vertical="center"/>
    </xf>
    <xf numFmtId="9" fontId="4" fillId="2" borderId="31" xfId="2" applyFont="1" applyFill="1" applyBorder="1" applyAlignment="1">
      <alignment horizontal="right" vertical="center"/>
    </xf>
    <xf numFmtId="38" fontId="6" fillId="2" borderId="24" xfId="1" applyFont="1" applyFill="1" applyBorder="1">
      <alignment vertical="center"/>
    </xf>
    <xf numFmtId="0" fontId="14" fillId="2" borderId="24" xfId="0" applyFont="1" applyFill="1" applyBorder="1">
      <alignment vertical="center"/>
    </xf>
    <xf numFmtId="2" fontId="14" fillId="2" borderId="24" xfId="0" applyNumberFormat="1" applyFont="1" applyFill="1" applyBorder="1">
      <alignment vertical="center"/>
    </xf>
    <xf numFmtId="0" fontId="5" fillId="0" borderId="0" xfId="0" applyFont="1" applyAlignment="1">
      <alignment horizontal="right" vertical="top"/>
    </xf>
    <xf numFmtId="0" fontId="11" fillId="0" borderId="0" xfId="0" applyFont="1" applyAlignment="1">
      <alignment horizontal="center" vertical="center"/>
    </xf>
    <xf numFmtId="1" fontId="4" fillId="3" borderId="25" xfId="0" applyNumberFormat="1" applyFont="1" applyFill="1" applyBorder="1">
      <alignment vertical="center"/>
    </xf>
    <xf numFmtId="1" fontId="14" fillId="0" borderId="25" xfId="0" applyNumberFormat="1" applyFont="1" applyFill="1" applyBorder="1">
      <alignment vertical="center"/>
    </xf>
    <xf numFmtId="0" fontId="5" fillId="0" borderId="0" xfId="0" applyFont="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top" wrapText="1"/>
    </xf>
    <xf numFmtId="0" fontId="5" fillId="0" borderId="0" xfId="0" applyFont="1" applyBorder="1" applyAlignment="1">
      <alignment horizontal="left"/>
    </xf>
    <xf numFmtId="0" fontId="5" fillId="0" borderId="0" xfId="0" applyFont="1" applyBorder="1" applyAlignment="1">
      <alignment horizontal="right"/>
    </xf>
    <xf numFmtId="0" fontId="10" fillId="3" borderId="4" xfId="0" applyFont="1" applyFill="1" applyBorder="1">
      <alignment vertical="center"/>
    </xf>
    <xf numFmtId="0" fontId="4" fillId="0" borderId="4" xfId="0" applyFont="1" applyBorder="1">
      <alignment vertical="center"/>
    </xf>
    <xf numFmtId="0" fontId="4" fillId="0" borderId="23" xfId="0" applyFont="1" applyFill="1" applyBorder="1" applyAlignment="1">
      <alignment horizontal="right" vertical="center"/>
    </xf>
    <xf numFmtId="0" fontId="6" fillId="0" borderId="25" xfId="0" applyFont="1" applyBorder="1" applyAlignment="1">
      <alignment horizontal="left" vertical="center"/>
    </xf>
    <xf numFmtId="0" fontId="4" fillId="0" borderId="22" xfId="0" applyFont="1" applyBorder="1" applyAlignment="1">
      <alignment horizontal="left" vertical="center"/>
    </xf>
    <xf numFmtId="0" fontId="9" fillId="0" borderId="0" xfId="0" applyFont="1" applyAlignment="1">
      <alignment horizontal="left" vertical="top"/>
    </xf>
    <xf numFmtId="0" fontId="4" fillId="2" borderId="32"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33" xfId="0" applyFont="1" applyFill="1" applyBorder="1" applyProtection="1">
      <alignment vertical="center"/>
      <protection locked="0"/>
    </xf>
    <xf numFmtId="0" fontId="4" fillId="2" borderId="34" xfId="0" applyFont="1" applyFill="1" applyBorder="1" applyProtection="1">
      <alignment vertical="center"/>
      <protection locked="0"/>
    </xf>
    <xf numFmtId="0" fontId="4" fillId="2" borderId="3" xfId="0" applyFont="1" applyFill="1" applyBorder="1" applyProtection="1">
      <alignment vertical="center"/>
      <protection locked="0"/>
    </xf>
    <xf numFmtId="0" fontId="4" fillId="2" borderId="35" xfId="0" applyFont="1" applyFill="1" applyBorder="1" applyProtection="1">
      <alignment vertical="center"/>
      <protection locked="0"/>
    </xf>
    <xf numFmtId="0" fontId="4" fillId="0" borderId="24" xfId="0" applyFont="1" applyFill="1" applyBorder="1" applyAlignment="1" applyProtection="1">
      <alignment horizontal="center" vertical="center"/>
      <protection locked="0"/>
    </xf>
    <xf numFmtId="0" fontId="11" fillId="0" borderId="0" xfId="0" applyFont="1">
      <alignment vertical="center"/>
    </xf>
    <xf numFmtId="38" fontId="4" fillId="3" borderId="0" xfId="1" applyFont="1" applyFill="1" applyBorder="1" applyAlignment="1">
      <alignment horizontal="left"/>
    </xf>
    <xf numFmtId="0" fontId="15" fillId="4" borderId="41" xfId="0" applyFont="1" applyFill="1" applyBorder="1" applyAlignment="1">
      <alignment vertical="center"/>
    </xf>
    <xf numFmtId="0" fontId="15" fillId="4" borderId="42" xfId="0" applyFont="1" applyFill="1" applyBorder="1" applyAlignment="1">
      <alignment vertical="center"/>
    </xf>
    <xf numFmtId="0" fontId="4" fillId="4" borderId="38" xfId="0" applyFont="1" applyFill="1" applyBorder="1">
      <alignment vertical="center"/>
    </xf>
    <xf numFmtId="0" fontId="4" fillId="4" borderId="39" xfId="0" applyFont="1" applyFill="1" applyBorder="1">
      <alignment vertical="center"/>
    </xf>
    <xf numFmtId="38" fontId="11" fillId="4" borderId="37" xfId="1" applyFont="1" applyFill="1" applyBorder="1" applyAlignment="1">
      <alignment horizontal="center" vertical="center"/>
    </xf>
    <xf numFmtId="0" fontId="19" fillId="4" borderId="40" xfId="0" applyFont="1" applyFill="1" applyBorder="1" applyAlignment="1">
      <alignment horizontal="center" vertical="center"/>
    </xf>
    <xf numFmtId="38" fontId="20" fillId="4" borderId="38" xfId="1" applyFont="1" applyFill="1" applyBorder="1" applyAlignment="1">
      <alignment horizontal="left" vertical="center"/>
    </xf>
    <xf numFmtId="0" fontId="20" fillId="4" borderId="41" xfId="0" applyFont="1" applyFill="1" applyBorder="1" applyAlignment="1">
      <alignment vertical="center"/>
    </xf>
    <xf numFmtId="0" fontId="4" fillId="0" borderId="18" xfId="0" applyFont="1" applyBorder="1" applyAlignment="1">
      <alignment horizontal="right" vertical="center"/>
    </xf>
    <xf numFmtId="0" fontId="4" fillId="0" borderId="0" xfId="0" applyFont="1" applyBorder="1" applyAlignment="1">
      <alignment horizontal="center" vertical="center" wrapText="1"/>
    </xf>
    <xf numFmtId="3" fontId="4" fillId="3" borderId="5" xfId="0" applyNumberFormat="1" applyFont="1" applyFill="1" applyBorder="1" applyAlignment="1"/>
    <xf numFmtId="0" fontId="4" fillId="0" borderId="20" xfId="0" applyFont="1" applyBorder="1">
      <alignment vertical="center"/>
    </xf>
    <xf numFmtId="0" fontId="4" fillId="0" borderId="41" xfId="0" applyFont="1" applyBorder="1">
      <alignment vertical="center"/>
    </xf>
    <xf numFmtId="0" fontId="4" fillId="2" borderId="30" xfId="0" applyFont="1" applyFill="1" applyBorder="1">
      <alignment vertical="center"/>
    </xf>
    <xf numFmtId="9" fontId="13" fillId="4" borderId="43" xfId="2" applyFont="1" applyFill="1" applyBorder="1" applyAlignment="1">
      <alignment horizontal="center" vertical="center"/>
    </xf>
    <xf numFmtId="0" fontId="6" fillId="0" borderId="23" xfId="0" applyFont="1" applyBorder="1" applyAlignment="1">
      <alignment vertical="center"/>
    </xf>
    <xf numFmtId="0" fontId="6" fillId="0" borderId="2" xfId="0" applyFont="1" applyBorder="1">
      <alignment vertical="center"/>
    </xf>
    <xf numFmtId="38" fontId="6" fillId="0" borderId="45" xfId="0" applyNumberFormat="1" applyFont="1" applyBorder="1">
      <alignment vertical="center"/>
    </xf>
    <xf numFmtId="0" fontId="4" fillId="0" borderId="5" xfId="0" applyFont="1" applyBorder="1" applyAlignment="1">
      <alignment vertical="center"/>
    </xf>
    <xf numFmtId="38" fontId="4" fillId="3" borderId="23" xfId="0" applyNumberFormat="1" applyFont="1" applyFill="1" applyBorder="1">
      <alignment vertical="center"/>
    </xf>
    <xf numFmtId="0" fontId="4" fillId="3" borderId="4" xfId="0" applyFont="1" applyFill="1" applyBorder="1">
      <alignment vertical="center"/>
    </xf>
    <xf numFmtId="0" fontId="4" fillId="4" borderId="44" xfId="0" applyFont="1" applyFill="1" applyBorder="1">
      <alignment vertical="center"/>
    </xf>
    <xf numFmtId="0" fontId="4" fillId="4" borderId="28" xfId="0" applyFont="1" applyFill="1" applyBorder="1">
      <alignment vertical="center"/>
    </xf>
    <xf numFmtId="0" fontId="4" fillId="4" borderId="29" xfId="0" applyFont="1" applyFill="1" applyBorder="1">
      <alignment vertical="center"/>
    </xf>
    <xf numFmtId="0" fontId="4" fillId="2" borderId="24" xfId="0" applyFont="1" applyFill="1" applyBorder="1" applyProtection="1">
      <alignment vertical="center"/>
      <protection locked="0"/>
    </xf>
    <xf numFmtId="0" fontId="4" fillId="2" borderId="30" xfId="0" applyFont="1" applyFill="1" applyBorder="1" applyProtection="1">
      <alignment vertical="center"/>
      <protection locked="0"/>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right" vertical="center"/>
    </xf>
    <xf numFmtId="0" fontId="4" fillId="0" borderId="11" xfId="0" applyFont="1" applyBorder="1" applyAlignment="1">
      <alignment horizontal="right" vertical="center"/>
    </xf>
    <xf numFmtId="38" fontId="4" fillId="0" borderId="5" xfId="1" applyFont="1" applyBorder="1" applyAlignment="1">
      <alignment horizontal="center" vertical="center"/>
    </xf>
    <xf numFmtId="38" fontId="4" fillId="0" borderId="4" xfId="1" applyFont="1" applyBorder="1" applyAlignment="1">
      <alignment horizontal="center" vertical="center"/>
    </xf>
    <xf numFmtId="0" fontId="13" fillId="4" borderId="44"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29" xfId="0" applyFont="1" applyFill="1" applyBorder="1" applyAlignment="1">
      <alignment horizontal="center" vertical="center"/>
    </xf>
    <xf numFmtId="38" fontId="4" fillId="3" borderId="25" xfId="0" applyNumberFormat="1" applyFont="1" applyFill="1" applyBorder="1" applyAlignment="1">
      <alignment horizontal="center" vertical="center"/>
    </xf>
    <xf numFmtId="0" fontId="4" fillId="3" borderId="25" xfId="0" applyFont="1" applyFill="1" applyBorder="1" applyAlignment="1">
      <alignment horizontal="center" vertical="center"/>
    </xf>
    <xf numFmtId="0" fontId="5" fillId="0" borderId="27" xfId="0" applyFont="1" applyBorder="1" applyAlignment="1">
      <alignment horizontal="center" vertical="top"/>
    </xf>
    <xf numFmtId="0" fontId="6" fillId="0" borderId="1" xfId="0" applyFont="1" applyBorder="1" applyAlignment="1">
      <alignment horizontal="center" vertical="center"/>
    </xf>
    <xf numFmtId="0" fontId="6" fillId="0" borderId="45" xfId="0" applyFont="1" applyBorder="1" applyAlignment="1">
      <alignment horizontal="center" vertical="center"/>
    </xf>
    <xf numFmtId="0" fontId="9" fillId="0" borderId="0" xfId="0" applyFont="1" applyAlignment="1">
      <alignment horizontal="left" vertical="top" wrapText="1"/>
    </xf>
    <xf numFmtId="0" fontId="17" fillId="4" borderId="36"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3" fontId="4" fillId="3" borderId="5" xfId="0" applyNumberFormat="1" applyFont="1" applyFill="1" applyBorder="1" applyAlignment="1">
      <alignment horizontal="right"/>
    </xf>
    <xf numFmtId="3" fontId="4" fillId="3" borderId="23" xfId="0" applyNumberFormat="1" applyFont="1" applyFill="1" applyBorder="1" applyAlignment="1">
      <alignment horizontal="right"/>
    </xf>
    <xf numFmtId="38" fontId="4" fillId="2" borderId="1" xfId="0" applyNumberFormat="1" applyFont="1" applyFill="1" applyBorder="1" applyAlignment="1">
      <alignment horizontal="center" vertical="center"/>
    </xf>
    <xf numFmtId="0" fontId="5" fillId="0" borderId="0" xfId="0" applyFont="1" applyBorder="1" applyAlignment="1">
      <alignment horizontal="center" vertical="top"/>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6" fillId="0" borderId="18" xfId="0" applyFont="1" applyBorder="1" applyAlignment="1">
      <alignment horizontal="right" vertical="center"/>
    </xf>
    <xf numFmtId="0" fontId="6" fillId="0" borderId="11" xfId="0" applyFont="1" applyBorder="1" applyAlignment="1">
      <alignment horizontal="right" vertical="center"/>
    </xf>
    <xf numFmtId="0" fontId="4" fillId="3" borderId="5" xfId="0" applyFont="1" applyFill="1" applyBorder="1" applyAlignment="1">
      <alignment horizontal="center" vertical="center"/>
    </xf>
    <xf numFmtId="0" fontId="4" fillId="3" borderId="23"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437931</xdr:colOff>
      <xdr:row>21</xdr:row>
      <xdr:rowOff>120433</xdr:rowOff>
    </xdr:from>
    <xdr:to>
      <xdr:col>7</xdr:col>
      <xdr:colOff>383189</xdr:colOff>
      <xdr:row>29</xdr:row>
      <xdr:rowOff>32845</xdr:rowOff>
    </xdr:to>
    <xdr:sp macro="" textlink="">
      <xdr:nvSpPr>
        <xdr:cNvPr id="2" name="吹き出し: 角を丸めた四角形 1">
          <a:extLst>
            <a:ext uri="{FF2B5EF4-FFF2-40B4-BE49-F238E27FC236}">
              <a16:creationId xmlns:a16="http://schemas.microsoft.com/office/drawing/2014/main" id="{BD939484-A5AD-4C19-9C87-0EB23F26CA0D}"/>
            </a:ext>
          </a:extLst>
        </xdr:cNvPr>
        <xdr:cNvSpPr/>
      </xdr:nvSpPr>
      <xdr:spPr>
        <a:xfrm>
          <a:off x="4554483" y="5058105"/>
          <a:ext cx="1543706" cy="1795516"/>
        </a:xfrm>
        <a:prstGeom prst="wedgeRoundRectCallout">
          <a:avLst>
            <a:gd name="adj1" fmla="val 14496"/>
            <a:gd name="adj2" fmla="val 83176"/>
            <a:gd name="adj3" fmla="val 16667"/>
          </a:avLst>
        </a:prstGeom>
        <a:solidFill>
          <a:srgbClr val="FFFFFF">
            <a:alpha val="72941"/>
          </a:srgbClr>
        </a:solidFill>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en-US" altLang="ja-JP" sz="1000">
              <a:solidFill>
                <a:schemeClr val="tx1"/>
              </a:solidFill>
            </a:rPr>
            <a:t>1kWh</a:t>
          </a:r>
          <a:r>
            <a:rPr kumimoji="1" lang="ja-JP" altLang="en-US" sz="1000">
              <a:solidFill>
                <a:schemeClr val="tx1"/>
              </a:solidFill>
            </a:rPr>
            <a:t>あたりの補助対象経費が目標水準を</a:t>
          </a:r>
          <a:r>
            <a:rPr kumimoji="1" lang="ja-JP" altLang="en-US" sz="1000" b="1" u="sng">
              <a:solidFill>
                <a:schemeClr val="tx1"/>
              </a:solidFill>
            </a:rPr>
            <a:t>超過している</a:t>
          </a:r>
          <a:r>
            <a:rPr kumimoji="1" lang="ja-JP" altLang="en-US" sz="1000">
              <a:solidFill>
                <a:schemeClr val="tx1"/>
              </a:solidFill>
            </a:rPr>
            <a:t>場合、販売事業者に対して水準を満たす機器の導入可否を確認する必要があります。</a:t>
          </a:r>
        </a:p>
      </xdr:txBody>
    </xdr:sp>
    <xdr:clientData/>
  </xdr:twoCellAnchor>
  <xdr:twoCellAnchor>
    <xdr:from>
      <xdr:col>5</xdr:col>
      <xdr:colOff>605986</xdr:colOff>
      <xdr:row>74</xdr:row>
      <xdr:rowOff>108609</xdr:rowOff>
    </xdr:from>
    <xdr:to>
      <xdr:col>7</xdr:col>
      <xdr:colOff>332279</xdr:colOff>
      <xdr:row>76</xdr:row>
      <xdr:rowOff>229039</xdr:rowOff>
    </xdr:to>
    <xdr:sp macro="" textlink="">
      <xdr:nvSpPr>
        <xdr:cNvPr id="3" name="吹き出し: 角を丸めた四角形 2">
          <a:extLst>
            <a:ext uri="{FF2B5EF4-FFF2-40B4-BE49-F238E27FC236}">
              <a16:creationId xmlns:a16="http://schemas.microsoft.com/office/drawing/2014/main" id="{B5E504DF-218F-4E50-947C-C65B30BEDEA5}"/>
            </a:ext>
          </a:extLst>
        </xdr:cNvPr>
        <xdr:cNvSpPr/>
      </xdr:nvSpPr>
      <xdr:spPr>
        <a:xfrm>
          <a:off x="4722538" y="17209816"/>
          <a:ext cx="1324741" cy="624051"/>
        </a:xfrm>
        <a:prstGeom prst="wedgeRoundRectCallout">
          <a:avLst>
            <a:gd name="adj1" fmla="val -56945"/>
            <a:gd name="adj2" fmla="val 33303"/>
            <a:gd name="adj3" fmla="val 16667"/>
          </a:avLst>
        </a:prstGeom>
        <a:solidFill>
          <a:srgbClr val="FFFFFF">
            <a:alpha val="83137"/>
          </a:srgbClr>
        </a:solidFill>
        <a:ln w="19050"/>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ja-JP" altLang="en-US" sz="1000" b="1">
              <a:solidFill>
                <a:sysClr val="windowText" lastClr="000000"/>
              </a:solidFill>
            </a:rPr>
            <a:t>交付申請書に転記してください。</a:t>
          </a:r>
        </a:p>
      </xdr:txBody>
    </xdr:sp>
    <xdr:clientData/>
  </xdr:twoCellAnchor>
  <xdr:twoCellAnchor>
    <xdr:from>
      <xdr:col>0</xdr:col>
      <xdr:colOff>82112</xdr:colOff>
      <xdr:row>17</xdr:row>
      <xdr:rowOff>99957</xdr:rowOff>
    </xdr:from>
    <xdr:to>
      <xdr:col>3</xdr:col>
      <xdr:colOff>711637</xdr:colOff>
      <xdr:row>20</xdr:row>
      <xdr:rowOff>109483</xdr:rowOff>
    </xdr:to>
    <xdr:sp macro="" textlink="">
      <xdr:nvSpPr>
        <xdr:cNvPr id="5" name="吹き出し: 角を丸めた四角形 4">
          <a:extLst>
            <a:ext uri="{FF2B5EF4-FFF2-40B4-BE49-F238E27FC236}">
              <a16:creationId xmlns:a16="http://schemas.microsoft.com/office/drawing/2014/main" id="{9501BA5C-059B-4C22-8EBB-1C44B1AD7B54}"/>
            </a:ext>
          </a:extLst>
        </xdr:cNvPr>
        <xdr:cNvSpPr/>
      </xdr:nvSpPr>
      <xdr:spPr>
        <a:xfrm>
          <a:off x="82112" y="4172716"/>
          <a:ext cx="2063749" cy="622629"/>
        </a:xfrm>
        <a:prstGeom prst="wedgeRoundRectCallout">
          <a:avLst>
            <a:gd name="adj1" fmla="val 122550"/>
            <a:gd name="adj2" fmla="val 216799"/>
            <a:gd name="adj3" fmla="val 16667"/>
          </a:avLst>
        </a:prstGeom>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ja-JP" altLang="en-US" sz="1000"/>
            <a:t>蓄電容量（</a:t>
          </a:r>
          <a:r>
            <a:rPr kumimoji="1" lang="en-US" altLang="ja-JP" sz="1000"/>
            <a:t>C</a:t>
          </a:r>
          <a:r>
            <a:rPr kumimoji="1" lang="ja-JP" altLang="en-US" sz="1000"/>
            <a:t>）が</a:t>
          </a:r>
          <a:r>
            <a:rPr kumimoji="1" lang="en-US" altLang="ja-JP" sz="1000"/>
            <a:t>17.76kWh</a:t>
          </a:r>
          <a:r>
            <a:rPr kumimoji="1" lang="ja-JP" altLang="en-US" sz="1000"/>
            <a:t>以上のものは補助対象外です。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608F-B056-41DF-A21C-05B494DF88BB}">
  <dimension ref="A1:N86"/>
  <sheetViews>
    <sheetView tabSelected="1" view="pageBreakPreview" zoomScale="85" zoomScaleNormal="100" zoomScaleSheetLayoutView="85" workbookViewId="0">
      <selection activeCell="F7" sqref="F7:G7"/>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9" style="1" customWidth="1"/>
    <col min="8" max="8" width="5.625" style="1" customWidth="1"/>
    <col min="9" max="16384" width="9" style="1"/>
  </cols>
  <sheetData>
    <row r="1" spans="1:8" ht="23.25" customHeight="1" x14ac:dyDescent="0.4">
      <c r="A1" s="134" t="s">
        <v>47</v>
      </c>
      <c r="B1" s="134"/>
      <c r="C1" s="134"/>
      <c r="D1" s="134"/>
      <c r="E1" s="134"/>
      <c r="F1" s="134"/>
      <c r="G1" s="134"/>
      <c r="H1" s="134"/>
    </row>
    <row r="2" spans="1:8" ht="8.25" customHeight="1" thickBot="1" x14ac:dyDescent="0.45">
      <c r="A2" s="2"/>
      <c r="B2" s="2"/>
      <c r="C2" s="2"/>
      <c r="D2" s="2"/>
      <c r="E2" s="2"/>
      <c r="F2" s="2"/>
      <c r="G2" s="2"/>
      <c r="H2" s="2"/>
    </row>
    <row r="3" spans="1:8" ht="20.25" thickBot="1" x14ac:dyDescent="0.45">
      <c r="B3" s="135" t="s">
        <v>0</v>
      </c>
      <c r="C3" s="136"/>
      <c r="D3" s="1" t="s">
        <v>100</v>
      </c>
    </row>
    <row r="4" spans="1:8" x14ac:dyDescent="0.4">
      <c r="B4" s="1" t="s">
        <v>114</v>
      </c>
    </row>
    <row r="5" spans="1:8" ht="7.5" customHeight="1" x14ac:dyDescent="0.4"/>
    <row r="6" spans="1:8" ht="20.25" thickBot="1" x14ac:dyDescent="0.45">
      <c r="A6" s="1" t="s">
        <v>1</v>
      </c>
    </row>
    <row r="7" spans="1:8" ht="20.25" thickBot="1" x14ac:dyDescent="0.45">
      <c r="B7" s="137" t="s">
        <v>2</v>
      </c>
      <c r="C7" s="137"/>
      <c r="D7" s="130" t="s">
        <v>3</v>
      </c>
      <c r="E7" s="131"/>
      <c r="F7" s="132"/>
      <c r="G7" s="133"/>
    </row>
    <row r="8" spans="1:8" ht="34.5" customHeight="1" thickBot="1" x14ac:dyDescent="0.45">
      <c r="B8" s="137"/>
      <c r="C8" s="137"/>
      <c r="D8" s="3" t="s">
        <v>4</v>
      </c>
      <c r="E8" s="4" t="s">
        <v>5</v>
      </c>
      <c r="F8" s="5" t="s">
        <v>6</v>
      </c>
      <c r="G8" s="6" t="s">
        <v>7</v>
      </c>
    </row>
    <row r="9" spans="1:8" x14ac:dyDescent="0.4">
      <c r="B9" s="137"/>
      <c r="C9" s="138"/>
      <c r="D9" s="7"/>
      <c r="E9" s="8"/>
      <c r="F9" s="9"/>
      <c r="G9" s="10">
        <f>E9*F9</f>
        <v>0</v>
      </c>
    </row>
    <row r="10" spans="1:8" x14ac:dyDescent="0.4">
      <c r="B10" s="137"/>
      <c r="C10" s="138"/>
      <c r="D10" s="91"/>
      <c r="E10" s="92"/>
      <c r="F10" s="93"/>
      <c r="G10" s="10">
        <f t="shared" ref="G10:G11" si="0">E10*F10</f>
        <v>0</v>
      </c>
    </row>
    <row r="11" spans="1:8" x14ac:dyDescent="0.4">
      <c r="B11" s="137"/>
      <c r="C11" s="138"/>
      <c r="D11" s="88"/>
      <c r="E11" s="89"/>
      <c r="F11" s="90"/>
      <c r="G11" s="10">
        <f t="shared" si="0"/>
        <v>0</v>
      </c>
    </row>
    <row r="12" spans="1:8" ht="20.25" thickBot="1" x14ac:dyDescent="0.45">
      <c r="A12" s="1" t="s">
        <v>8</v>
      </c>
      <c r="B12" s="137"/>
      <c r="C12" s="138"/>
      <c r="D12" s="11"/>
      <c r="E12" s="12"/>
      <c r="F12" s="13"/>
      <c r="G12" s="10">
        <f>E12*F12</f>
        <v>0</v>
      </c>
    </row>
    <row r="13" spans="1:8" x14ac:dyDescent="0.4">
      <c r="B13" s="137"/>
      <c r="C13" s="137"/>
      <c r="D13" s="139" t="s">
        <v>9</v>
      </c>
      <c r="E13" s="140"/>
      <c r="F13" s="140"/>
      <c r="G13" s="14">
        <f>ROUNDDOWN(SUM(G9:G12)/1000,2)</f>
        <v>0</v>
      </c>
      <c r="H13" s="1" t="s">
        <v>60</v>
      </c>
    </row>
    <row r="14" spans="1:8" ht="8.25" customHeight="1" thickBot="1" x14ac:dyDescent="0.45"/>
    <row r="15" spans="1:8" ht="19.5" customHeight="1" thickBot="1" x14ac:dyDescent="0.45">
      <c r="B15" s="123" t="s">
        <v>10</v>
      </c>
      <c r="C15" s="124"/>
      <c r="D15" s="130" t="s">
        <v>3</v>
      </c>
      <c r="E15" s="131"/>
      <c r="F15" s="132"/>
      <c r="G15" s="133"/>
    </row>
    <row r="16" spans="1:8" ht="20.25" thickBot="1" x14ac:dyDescent="0.45">
      <c r="B16" s="125"/>
      <c r="C16" s="126"/>
      <c r="D16" s="3" t="s">
        <v>4</v>
      </c>
      <c r="E16" s="4" t="s">
        <v>11</v>
      </c>
    </row>
    <row r="17" spans="1:12" x14ac:dyDescent="0.4">
      <c r="B17" s="125"/>
      <c r="C17" s="127"/>
      <c r="D17" s="7"/>
      <c r="E17" s="15"/>
    </row>
    <row r="18" spans="1:12" ht="20.25" thickBot="1" x14ac:dyDescent="0.45">
      <c r="B18" s="125"/>
      <c r="C18" s="127"/>
      <c r="D18" s="11"/>
      <c r="E18" s="16"/>
    </row>
    <row r="19" spans="1:12" x14ac:dyDescent="0.4">
      <c r="B19" s="128"/>
      <c r="C19" s="129"/>
      <c r="D19" s="17" t="s">
        <v>12</v>
      </c>
      <c r="E19" s="18">
        <f>ROUNDDOWN(SUM(E17:E18),2)</f>
        <v>0</v>
      </c>
      <c r="F19" s="1" t="s">
        <v>64</v>
      </c>
    </row>
    <row r="20" spans="1:12" ht="8.25" customHeight="1" thickBot="1" x14ac:dyDescent="0.45">
      <c r="B20" s="19"/>
      <c r="C20" s="19"/>
      <c r="D20" s="20"/>
      <c r="E20" s="20"/>
    </row>
    <row r="21" spans="1:12" ht="20.25" thickBot="1" x14ac:dyDescent="0.45">
      <c r="B21" s="123" t="s">
        <v>61</v>
      </c>
      <c r="C21" s="124"/>
      <c r="D21" s="130" t="s">
        <v>3</v>
      </c>
      <c r="E21" s="131"/>
      <c r="F21" s="132"/>
      <c r="G21" s="133"/>
    </row>
    <row r="22" spans="1:12" ht="20.25" thickBot="1" x14ac:dyDescent="0.45">
      <c r="B22" s="125"/>
      <c r="C22" s="126"/>
      <c r="D22" s="3" t="s">
        <v>4</v>
      </c>
      <c r="E22" s="4" t="s">
        <v>58</v>
      </c>
      <c r="F22" s="47" t="s">
        <v>59</v>
      </c>
    </row>
    <row r="23" spans="1:12" x14ac:dyDescent="0.4">
      <c r="B23" s="125"/>
      <c r="C23" s="127"/>
      <c r="D23" s="7"/>
      <c r="E23" s="15"/>
    </row>
    <row r="24" spans="1:12" ht="20.25" thickBot="1" x14ac:dyDescent="0.45">
      <c r="B24" s="125"/>
      <c r="C24" s="127"/>
      <c r="D24" s="11"/>
      <c r="E24" s="13"/>
    </row>
    <row r="25" spans="1:12" ht="20.25" thickBot="1" x14ac:dyDescent="0.45">
      <c r="B25" s="125"/>
      <c r="C25" s="126"/>
      <c r="D25" s="17" t="s">
        <v>13</v>
      </c>
      <c r="E25" s="18">
        <f>ROUNDDOWN(SUM(E23:E24),2)</f>
        <v>0</v>
      </c>
      <c r="F25" s="1" t="s">
        <v>63</v>
      </c>
    </row>
    <row r="26" spans="1:12" ht="18.75" customHeight="1" thickBot="1" x14ac:dyDescent="0.45">
      <c r="B26" s="86"/>
      <c r="C26" s="85"/>
      <c r="D26" s="84" t="s">
        <v>72</v>
      </c>
      <c r="E26" s="21"/>
      <c r="F26" s="1" t="s">
        <v>62</v>
      </c>
    </row>
    <row r="27" spans="1:12" s="56" customFormat="1" ht="14.25" customHeight="1" x14ac:dyDescent="0.4">
      <c r="B27" s="57" t="s">
        <v>14</v>
      </c>
      <c r="H27" s="1"/>
    </row>
    <row r="28" spans="1:12" x14ac:dyDescent="0.4">
      <c r="B28" s="1" t="s">
        <v>79</v>
      </c>
      <c r="C28" s="22"/>
      <c r="D28" s="22"/>
      <c r="E28" s="22"/>
      <c r="F28" s="32"/>
      <c r="G28" s="20"/>
    </row>
    <row r="29" spans="1:12" ht="15.75" customHeight="1" x14ac:dyDescent="0.35">
      <c r="A29" s="20"/>
      <c r="B29" s="80" t="s">
        <v>68</v>
      </c>
      <c r="D29" s="20"/>
      <c r="E29" s="80" t="s">
        <v>94</v>
      </c>
      <c r="F29" s="20"/>
      <c r="G29" s="20"/>
    </row>
    <row r="30" spans="1:12" x14ac:dyDescent="0.4">
      <c r="A30" s="20"/>
      <c r="B30" s="141" t="str">
        <f>IF(E26="","",IFERROR(E26/E25,""))</f>
        <v/>
      </c>
      <c r="C30" s="142"/>
      <c r="D30" s="108" t="s">
        <v>89</v>
      </c>
      <c r="E30" s="107">
        <v>125000</v>
      </c>
      <c r="F30" s="82" t="s">
        <v>81</v>
      </c>
      <c r="G30" s="108"/>
      <c r="H30" s="20"/>
    </row>
    <row r="31" spans="1:12" ht="23.25" customHeight="1" thickBot="1" x14ac:dyDescent="0.45">
      <c r="B31" s="96" t="s">
        <v>84</v>
      </c>
      <c r="C31" s="58"/>
      <c r="D31" s="109"/>
      <c r="E31" s="20"/>
      <c r="G31" s="109"/>
    </row>
    <row r="32" spans="1:12" ht="20.25" thickBot="1" x14ac:dyDescent="0.45">
      <c r="B32" s="37" t="s">
        <v>46</v>
      </c>
      <c r="C32" s="152" t="str">
        <f>IF(E25&lt;17.76,IF(B30="","",IF(B30&lt;E30+0.5,"目標水準を満たしていることを確認しました","目標水準を満たす機器の調達可否を事業者に確認しましたが、該当がありませんでした")),"蓄電容量が上限を超過するため補助対象外です")</f>
        <v/>
      </c>
      <c r="D32" s="153"/>
      <c r="E32" s="153"/>
      <c r="F32" s="153"/>
      <c r="G32" s="154"/>
      <c r="I32" s="58"/>
      <c r="J32" s="58"/>
      <c r="K32" s="58"/>
      <c r="L32" s="58"/>
    </row>
    <row r="33" spans="1:10" ht="8.25" customHeight="1" x14ac:dyDescent="0.4"/>
    <row r="34" spans="1:10" ht="20.25" thickBot="1" x14ac:dyDescent="0.45">
      <c r="A34" s="1" t="s">
        <v>97</v>
      </c>
    </row>
    <row r="35" spans="1:10" ht="20.25" thickBot="1" x14ac:dyDescent="0.45">
      <c r="B35" s="1" t="s">
        <v>92</v>
      </c>
      <c r="F35" s="121"/>
      <c r="G35" s="1" t="s">
        <v>93</v>
      </c>
    </row>
    <row r="36" spans="1:10" ht="20.25" thickBot="1" x14ac:dyDescent="0.45">
      <c r="B36" s="1" t="s">
        <v>95</v>
      </c>
      <c r="F36" s="122"/>
      <c r="G36" s="1" t="s">
        <v>93</v>
      </c>
    </row>
    <row r="37" spans="1:10" ht="20.25" thickBot="1" x14ac:dyDescent="0.45">
      <c r="B37" s="1" t="s">
        <v>96</v>
      </c>
    </row>
    <row r="38" spans="1:10" ht="20.25" thickBot="1" x14ac:dyDescent="0.45">
      <c r="C38" s="111" t="str">
        <f>IFERROR(ROUNDDOWN(F36/F35,2),"")</f>
        <v/>
      </c>
      <c r="D38" s="143" t="str">
        <f>IF(C38="","",IF(C38&gt;0.299,"要件適合","要件不適合のため申請を受付できません"))</f>
        <v/>
      </c>
      <c r="E38" s="144"/>
      <c r="F38" s="144"/>
      <c r="G38" s="145"/>
    </row>
    <row r="40" spans="1:10" ht="20.25" thickBot="1" x14ac:dyDescent="0.45">
      <c r="A40" s="1" t="s">
        <v>90</v>
      </c>
    </row>
    <row r="41" spans="1:10" ht="20.25" thickBot="1" x14ac:dyDescent="0.45">
      <c r="B41" s="37" t="s">
        <v>46</v>
      </c>
      <c r="C41" s="1" t="s">
        <v>34</v>
      </c>
      <c r="J41" s="38" t="str">
        <f>IF(B41="該当",0.1,"0")</f>
        <v>0</v>
      </c>
    </row>
    <row r="42" spans="1:10" ht="16.5" customHeight="1" thickBot="1" x14ac:dyDescent="0.45">
      <c r="B42" s="2"/>
      <c r="C42" s="39" t="s">
        <v>65</v>
      </c>
      <c r="J42" s="38"/>
    </row>
    <row r="43" spans="1:10" ht="20.25" thickBot="1" x14ac:dyDescent="0.45">
      <c r="B43" s="37" t="s">
        <v>46</v>
      </c>
      <c r="C43" s="1" t="s">
        <v>36</v>
      </c>
      <c r="J43" s="38" t="str">
        <f>IF(B43="該当",0.03,"0")</f>
        <v>0</v>
      </c>
    </row>
    <row r="44" spans="1:10" ht="18" customHeight="1" thickBot="1" x14ac:dyDescent="0.45">
      <c r="B44" s="2"/>
      <c r="C44" s="39" t="s">
        <v>66</v>
      </c>
      <c r="J44" s="38"/>
    </row>
    <row r="45" spans="1:10" ht="20.25" thickBot="1" x14ac:dyDescent="0.45">
      <c r="B45" s="37" t="s">
        <v>46</v>
      </c>
      <c r="C45" s="1" t="s">
        <v>37</v>
      </c>
      <c r="J45" s="38" t="str">
        <f>IF(B45="該当",0.2,"0")</f>
        <v>0</v>
      </c>
    </row>
    <row r="46" spans="1:10" ht="15.75" customHeight="1" x14ac:dyDescent="0.4">
      <c r="C46" s="39" t="s">
        <v>67</v>
      </c>
      <c r="D46" s="20"/>
      <c r="E46" s="20"/>
    </row>
    <row r="47" spans="1:10" ht="15.75" customHeight="1" x14ac:dyDescent="0.4">
      <c r="C47" s="39"/>
      <c r="D47" s="20"/>
      <c r="E47" s="20"/>
    </row>
    <row r="48" spans="1:10" x14ac:dyDescent="0.4">
      <c r="A48" s="1" t="s">
        <v>91</v>
      </c>
    </row>
    <row r="49" spans="1:10" ht="8.25" customHeight="1" x14ac:dyDescent="0.4">
      <c r="A49" s="77"/>
      <c r="B49" s="77"/>
      <c r="C49" s="77"/>
      <c r="D49" s="77"/>
      <c r="E49" s="77"/>
      <c r="F49" s="77"/>
      <c r="G49" s="77"/>
      <c r="H49" s="77"/>
    </row>
    <row r="50" spans="1:10" x14ac:dyDescent="0.4">
      <c r="A50" s="1" t="s">
        <v>75</v>
      </c>
    </row>
    <row r="51" spans="1:10" x14ac:dyDescent="0.4">
      <c r="B51" s="74">
        <f>ROUNDDOWN(MIN(G13,E19),0)</f>
        <v>0</v>
      </c>
      <c r="C51" s="22" t="s">
        <v>15</v>
      </c>
      <c r="D51" s="23">
        <v>100000</v>
      </c>
      <c r="E51" s="22" t="s">
        <v>16</v>
      </c>
      <c r="F51" s="24">
        <f>B51*D51</f>
        <v>0</v>
      </c>
      <c r="G51" s="1" t="s">
        <v>17</v>
      </c>
    </row>
    <row r="52" spans="1:10" x14ac:dyDescent="0.4">
      <c r="B52" s="25"/>
      <c r="C52" s="22"/>
      <c r="D52" s="22"/>
      <c r="E52" s="26" t="s">
        <v>18</v>
      </c>
      <c r="F52" s="27">
        <v>500000</v>
      </c>
      <c r="G52" s="1" t="s">
        <v>19</v>
      </c>
    </row>
    <row r="53" spans="1:10" ht="15.75" customHeight="1" x14ac:dyDescent="0.4">
      <c r="B53" s="28" t="s">
        <v>20</v>
      </c>
      <c r="C53" s="22"/>
      <c r="D53" s="22"/>
      <c r="E53" s="22"/>
      <c r="F53" s="22"/>
    </row>
    <row r="54" spans="1:10" ht="20.25" thickBot="1" x14ac:dyDescent="0.45">
      <c r="B54" s="22"/>
      <c r="C54" s="22"/>
      <c r="D54" s="22"/>
      <c r="E54" s="29" t="s">
        <v>21</v>
      </c>
      <c r="F54" s="30">
        <f>MIN(F51:F52)</f>
        <v>0</v>
      </c>
      <c r="G54" s="1" t="s">
        <v>22</v>
      </c>
    </row>
    <row r="55" spans="1:10" ht="20.25" thickTop="1" x14ac:dyDescent="0.4">
      <c r="A55" s="1" t="s">
        <v>76</v>
      </c>
      <c r="B55" s="22"/>
      <c r="C55" s="22"/>
      <c r="D55" s="22"/>
      <c r="E55" s="22"/>
      <c r="F55" s="22"/>
      <c r="J55" s="55"/>
    </row>
    <row r="56" spans="1:10" x14ac:dyDescent="0.4">
      <c r="A56" s="1" t="s">
        <v>23</v>
      </c>
      <c r="B56" s="22"/>
      <c r="C56" s="22"/>
      <c r="D56" s="22"/>
      <c r="E56" s="22"/>
      <c r="F56" s="22"/>
    </row>
    <row r="57" spans="1:10" x14ac:dyDescent="0.4">
      <c r="A57" s="1" t="s">
        <v>8</v>
      </c>
      <c r="B57" s="31">
        <f>E25</f>
        <v>0</v>
      </c>
      <c r="C57" s="32" t="s">
        <v>24</v>
      </c>
      <c r="D57" s="23">
        <v>30000</v>
      </c>
      <c r="E57" s="32" t="s">
        <v>16</v>
      </c>
      <c r="F57" s="24">
        <f>ROUNDDOWN(B57*D57,-3)</f>
        <v>0</v>
      </c>
      <c r="G57" s="20" t="s">
        <v>17</v>
      </c>
    </row>
    <row r="58" spans="1:10" x14ac:dyDescent="0.4">
      <c r="B58" s="32"/>
      <c r="C58" s="32"/>
      <c r="D58" s="32"/>
      <c r="E58" s="33" t="s">
        <v>18</v>
      </c>
      <c r="F58" s="23">
        <v>240000</v>
      </c>
      <c r="G58" s="20" t="s">
        <v>19</v>
      </c>
    </row>
    <row r="59" spans="1:10" x14ac:dyDescent="0.4">
      <c r="A59" s="1" t="s">
        <v>25</v>
      </c>
      <c r="B59" s="22"/>
      <c r="C59" s="22"/>
      <c r="D59" s="22"/>
      <c r="E59" s="22"/>
      <c r="F59" s="22"/>
    </row>
    <row r="60" spans="1:10" x14ac:dyDescent="0.4">
      <c r="B60" s="146">
        <f>IF(B30&lt;141001,B30*ROUNDDOWN(E25,1),141000*ROUNDDOWN(E25,1))</f>
        <v>0</v>
      </c>
      <c r="C60" s="147"/>
      <c r="D60" s="1" t="s">
        <v>26</v>
      </c>
      <c r="E60" s="22" t="s">
        <v>27</v>
      </c>
      <c r="F60" s="34">
        <f>ROUNDDOWN(B60/3,-3)</f>
        <v>0</v>
      </c>
      <c r="G60" s="1" t="s">
        <v>17</v>
      </c>
    </row>
    <row r="61" spans="1:10" x14ac:dyDescent="0.4">
      <c r="B61" s="148"/>
      <c r="C61" s="148"/>
      <c r="E61" s="26" t="s">
        <v>18</v>
      </c>
      <c r="F61" s="27">
        <v>376000</v>
      </c>
      <c r="G61" s="1" t="s">
        <v>19</v>
      </c>
    </row>
    <row r="62" spans="1:10" ht="9.75" customHeight="1" x14ac:dyDescent="0.4">
      <c r="E62" s="22"/>
      <c r="F62" s="22"/>
    </row>
    <row r="63" spans="1:10" ht="20.25" thickBot="1" x14ac:dyDescent="0.45">
      <c r="E63" s="29" t="s">
        <v>29</v>
      </c>
      <c r="F63" s="30">
        <f>MIN(F60:F61)+MIN(F57:F58)</f>
        <v>0</v>
      </c>
      <c r="G63" s="1" t="s">
        <v>30</v>
      </c>
    </row>
    <row r="64" spans="1:10" ht="6.75" customHeight="1" thickTop="1" x14ac:dyDescent="0.4">
      <c r="E64" s="22"/>
      <c r="F64" s="22"/>
    </row>
    <row r="65" spans="1:14" x14ac:dyDescent="0.4">
      <c r="C65" s="115" t="s">
        <v>99</v>
      </c>
      <c r="D65" s="112"/>
      <c r="E65" s="116">
        <f>F54+F63</f>
        <v>0</v>
      </c>
      <c r="F65" s="117" t="s">
        <v>32</v>
      </c>
    </row>
    <row r="66" spans="1:14" ht="9.75" customHeight="1" x14ac:dyDescent="0.4"/>
    <row r="67" spans="1:14" ht="19.5" customHeight="1" x14ac:dyDescent="0.4">
      <c r="A67" s="1" t="s">
        <v>77</v>
      </c>
      <c r="M67" s="42"/>
    </row>
    <row r="68" spans="1:14" ht="19.5" customHeight="1" x14ac:dyDescent="0.4">
      <c r="A68" s="151" t="s">
        <v>39</v>
      </c>
      <c r="B68" s="151"/>
      <c r="C68" s="151"/>
      <c r="D68" s="151"/>
      <c r="E68" s="151"/>
      <c r="F68" s="151"/>
      <c r="G68" s="151"/>
      <c r="H68" s="151"/>
      <c r="M68" s="42"/>
    </row>
    <row r="69" spans="1:14" ht="19.5" customHeight="1" x14ac:dyDescent="0.4">
      <c r="A69" s="151"/>
      <c r="B69" s="151"/>
      <c r="C69" s="151"/>
      <c r="D69" s="151"/>
      <c r="E69" s="151"/>
      <c r="F69" s="151"/>
      <c r="G69" s="151"/>
      <c r="H69" s="151"/>
      <c r="M69" s="42"/>
      <c r="N69" s="43"/>
    </row>
    <row r="70" spans="1:14" ht="21" customHeight="1" x14ac:dyDescent="0.4">
      <c r="D70" s="40" t="s">
        <v>38</v>
      </c>
      <c r="E70" s="41">
        <f>J41+J43+J45</f>
        <v>0</v>
      </c>
    </row>
    <row r="71" spans="1:14" ht="19.5" customHeight="1" x14ac:dyDescent="0.4">
      <c r="A71" s="1" t="s">
        <v>70</v>
      </c>
      <c r="B71" s="38"/>
      <c r="C71" s="75">
        <f>B51</f>
        <v>0</v>
      </c>
      <c r="D71" s="44" t="s">
        <v>40</v>
      </c>
      <c r="E71" s="45">
        <f>ROUNDDOWN(C71*30000,-3)</f>
        <v>0</v>
      </c>
      <c r="F71" s="1" t="s">
        <v>41</v>
      </c>
      <c r="G71" s="46">
        <v>150000</v>
      </c>
      <c r="H71" s="47" t="s">
        <v>42</v>
      </c>
      <c r="M71" s="48"/>
    </row>
    <row r="72" spans="1:14" ht="19.5" customHeight="1" x14ac:dyDescent="0.4">
      <c r="A72" s="1" t="s">
        <v>71</v>
      </c>
      <c r="C72" s="59">
        <f>E25</f>
        <v>0</v>
      </c>
      <c r="D72" s="49" t="s">
        <v>43</v>
      </c>
      <c r="E72" s="50">
        <f>ROUNDDOWN(C72*30000,-3)</f>
        <v>0</v>
      </c>
      <c r="F72" s="1" t="s">
        <v>41</v>
      </c>
      <c r="G72" s="46">
        <v>240000</v>
      </c>
      <c r="H72" s="47" t="s">
        <v>42</v>
      </c>
    </row>
    <row r="73" spans="1:14" ht="19.5" customHeight="1" x14ac:dyDescent="0.4">
      <c r="D73" s="51" t="s">
        <v>44</v>
      </c>
      <c r="E73" s="52">
        <f>MIN(E71,G71)+MIN(E72,G72)</f>
        <v>0</v>
      </c>
      <c r="F73" s="1" t="s">
        <v>111</v>
      </c>
    </row>
    <row r="74" spans="1:14" ht="6.75" customHeight="1" x14ac:dyDescent="0.4"/>
    <row r="75" spans="1:14" x14ac:dyDescent="0.4">
      <c r="C75" s="165" t="s">
        <v>112</v>
      </c>
      <c r="D75" s="166"/>
      <c r="E75" s="34">
        <f>ROUNDDOWN(E73*E70,-3)</f>
        <v>0</v>
      </c>
      <c r="F75" s="83" t="s">
        <v>45</v>
      </c>
    </row>
    <row r="76" spans="1:14" ht="20.25" thickBot="1" x14ac:dyDescent="0.45"/>
    <row r="77" spans="1:14" ht="20.25" thickBot="1" x14ac:dyDescent="0.45">
      <c r="B77" s="149" t="s">
        <v>113</v>
      </c>
      <c r="C77" s="150"/>
      <c r="D77" s="150"/>
      <c r="E77" s="114">
        <f>E75+E65</f>
        <v>0</v>
      </c>
      <c r="F77" s="113" t="s">
        <v>17</v>
      </c>
    </row>
    <row r="80" spans="1:14" x14ac:dyDescent="0.4">
      <c r="B80" s="1" t="s">
        <v>46</v>
      </c>
    </row>
    <row r="81" spans="2:2" x14ac:dyDescent="0.4">
      <c r="B81" s="1" t="s">
        <v>35</v>
      </c>
    </row>
    <row r="82" spans="2:2" x14ac:dyDescent="0.4">
      <c r="B82" s="1" t="s">
        <v>33</v>
      </c>
    </row>
    <row r="84" spans="2:2" x14ac:dyDescent="0.4">
      <c r="B84" s="1" t="s">
        <v>46</v>
      </c>
    </row>
    <row r="85" spans="2:2" x14ac:dyDescent="0.4">
      <c r="B85" s="95" t="s">
        <v>82</v>
      </c>
    </row>
    <row r="86" spans="2:2" x14ac:dyDescent="0.4">
      <c r="B86" s="95" t="s">
        <v>83</v>
      </c>
    </row>
  </sheetData>
  <sheetProtection algorithmName="SHA-512" hashValue="4xU5sTzDUJ2GEGIJTneNIIqSfMorcTUzBzA+lnv83smCkVHHUfPl4ults0wM+wXl+SWtOpnx/mFiAbJWDYCS8Q==" saltValue="5FXxGeQyu07n3Rl1L0pZbA==" spinCount="100000" sheet="1" selectLockedCells="1"/>
  <mergeCells count="20">
    <mergeCell ref="B30:C30"/>
    <mergeCell ref="D38:G38"/>
    <mergeCell ref="B60:C60"/>
    <mergeCell ref="B61:C61"/>
    <mergeCell ref="B77:D77"/>
    <mergeCell ref="A68:H69"/>
    <mergeCell ref="C32:G32"/>
    <mergeCell ref="C75:D75"/>
    <mergeCell ref="A1:H1"/>
    <mergeCell ref="B3:C3"/>
    <mergeCell ref="B7:C13"/>
    <mergeCell ref="D7:E7"/>
    <mergeCell ref="F7:G7"/>
    <mergeCell ref="D13:F13"/>
    <mergeCell ref="B15:C19"/>
    <mergeCell ref="D15:E15"/>
    <mergeCell ref="F15:G15"/>
    <mergeCell ref="B21:C25"/>
    <mergeCell ref="D21:E21"/>
    <mergeCell ref="F21:G21"/>
  </mergeCells>
  <phoneticPr fontId="3"/>
  <dataValidations count="2">
    <dataValidation type="list" allowBlank="1" showInputMessage="1" showErrorMessage="1" sqref="B41 B43 B45" xr:uid="{A53DE354-D998-4172-85A9-60F29E7C7645}">
      <formula1>$B$80:$B$82</formula1>
    </dataValidation>
    <dataValidation type="list" allowBlank="1" showInputMessage="1" showErrorMessage="1" sqref="B32" xr:uid="{EE94AB53-F3D8-4E9D-8C8A-3018CA1199A5}">
      <formula1>$B$84:$B$86</formula1>
    </dataValidation>
  </dataValidations>
  <pageMargins left="0.70866141732283472" right="0.70866141732283472" top="0.74803149606299213" bottom="0.74803149606299213" header="0.31496062992125984" footer="0.31496062992125984"/>
  <pageSetup paperSize="9" scale="96" orientation="portrait" r:id="rId1"/>
  <headerFooter>
    <oddFooter>&amp;P / &amp;N ページ</oddFooter>
  </headerFooter>
  <rowBreaks count="1" manualBreakCount="1">
    <brk id="3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AE50-C084-4FAE-BD24-70F96A5E074B}">
  <dimension ref="A1:N89"/>
  <sheetViews>
    <sheetView view="pageBreakPreview" zoomScale="87" zoomScaleNormal="100" zoomScaleSheetLayoutView="87" workbookViewId="0">
      <selection activeCell="D10" sqref="D10"/>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9" style="1" customWidth="1"/>
    <col min="8" max="8" width="5.625" style="1" customWidth="1"/>
    <col min="9" max="16384" width="9" style="1"/>
  </cols>
  <sheetData>
    <row r="1" spans="1:8" ht="23.25" customHeight="1" x14ac:dyDescent="0.4">
      <c r="A1" s="134" t="s">
        <v>47</v>
      </c>
      <c r="B1" s="134"/>
      <c r="C1" s="134"/>
      <c r="D1" s="134"/>
      <c r="E1" s="134"/>
      <c r="F1" s="134"/>
      <c r="G1" s="134"/>
      <c r="H1" s="134"/>
    </row>
    <row r="2" spans="1:8" ht="8.25" customHeight="1" thickBot="1" x14ac:dyDescent="0.45">
      <c r="A2" s="2"/>
      <c r="B2" s="2"/>
      <c r="C2" s="2"/>
      <c r="D2" s="2"/>
      <c r="E2" s="2"/>
      <c r="F2" s="2"/>
      <c r="G2" s="2"/>
      <c r="H2" s="2"/>
    </row>
    <row r="3" spans="1:8" ht="20.25" thickBot="1" x14ac:dyDescent="0.45">
      <c r="B3" s="135" t="s">
        <v>0</v>
      </c>
      <c r="C3" s="136"/>
      <c r="D3" s="1" t="s">
        <v>100</v>
      </c>
    </row>
    <row r="4" spans="1:8" x14ac:dyDescent="0.4">
      <c r="B4" s="1" t="s">
        <v>115</v>
      </c>
    </row>
    <row r="5" spans="1:8" ht="7.5" customHeight="1" x14ac:dyDescent="0.4"/>
    <row r="6" spans="1:8" ht="20.25" thickBot="1" x14ac:dyDescent="0.45">
      <c r="A6" s="1" t="s">
        <v>1</v>
      </c>
    </row>
    <row r="7" spans="1:8" ht="20.25" thickBot="1" x14ac:dyDescent="0.45">
      <c r="B7" s="137" t="s">
        <v>2</v>
      </c>
      <c r="C7" s="137"/>
      <c r="D7" s="130" t="s">
        <v>3</v>
      </c>
      <c r="E7" s="131"/>
      <c r="F7" s="132" t="s">
        <v>56</v>
      </c>
      <c r="G7" s="133"/>
    </row>
    <row r="8" spans="1:8" ht="34.5" customHeight="1" thickBot="1" x14ac:dyDescent="0.45">
      <c r="B8" s="137"/>
      <c r="C8" s="137"/>
      <c r="D8" s="3" t="s">
        <v>4</v>
      </c>
      <c r="E8" s="4" t="s">
        <v>5</v>
      </c>
      <c r="F8" s="5" t="s">
        <v>6</v>
      </c>
      <c r="G8" s="6" t="s">
        <v>7</v>
      </c>
    </row>
    <row r="9" spans="1:8" x14ac:dyDescent="0.4">
      <c r="B9" s="137"/>
      <c r="C9" s="138"/>
      <c r="D9" s="7" t="s">
        <v>55</v>
      </c>
      <c r="E9" s="8">
        <v>350</v>
      </c>
      <c r="F9" s="9">
        <v>12</v>
      </c>
      <c r="G9" s="10">
        <f>E9*F9</f>
        <v>4200</v>
      </c>
    </row>
    <row r="10" spans="1:8" x14ac:dyDescent="0.4">
      <c r="B10" s="137"/>
      <c r="C10" s="138"/>
      <c r="D10" s="91"/>
      <c r="E10" s="92"/>
      <c r="F10" s="93"/>
      <c r="G10" s="10">
        <f t="shared" ref="G10:G11" si="0">E10*F10</f>
        <v>0</v>
      </c>
    </row>
    <row r="11" spans="1:8" x14ac:dyDescent="0.4">
      <c r="B11" s="137"/>
      <c r="C11" s="138"/>
      <c r="D11" s="88"/>
      <c r="E11" s="89"/>
      <c r="F11" s="90"/>
      <c r="G11" s="10">
        <f t="shared" si="0"/>
        <v>0</v>
      </c>
    </row>
    <row r="12" spans="1:8" ht="20.25" thickBot="1" x14ac:dyDescent="0.45">
      <c r="A12" s="1" t="s">
        <v>8</v>
      </c>
      <c r="B12" s="137"/>
      <c r="C12" s="138"/>
      <c r="D12" s="11"/>
      <c r="E12" s="12"/>
      <c r="F12" s="13"/>
      <c r="G12" s="10">
        <f>E12*F12</f>
        <v>0</v>
      </c>
    </row>
    <row r="13" spans="1:8" x14ac:dyDescent="0.4">
      <c r="B13" s="137"/>
      <c r="C13" s="137"/>
      <c r="D13" s="139" t="s">
        <v>9</v>
      </c>
      <c r="E13" s="140"/>
      <c r="F13" s="140"/>
      <c r="G13" s="14">
        <f>ROUNDDOWN(SUM(G9:G12)/1000,2)</f>
        <v>4.2</v>
      </c>
      <c r="H13" s="1" t="s">
        <v>60</v>
      </c>
    </row>
    <row r="14" spans="1:8" ht="8.25" customHeight="1" thickBot="1" x14ac:dyDescent="0.45"/>
    <row r="15" spans="1:8" ht="19.5" customHeight="1" thickBot="1" x14ac:dyDescent="0.45">
      <c r="B15" s="123" t="s">
        <v>10</v>
      </c>
      <c r="C15" s="124"/>
      <c r="D15" s="130" t="s">
        <v>3</v>
      </c>
      <c r="E15" s="131"/>
      <c r="F15" s="132" t="s">
        <v>56</v>
      </c>
      <c r="G15" s="133"/>
    </row>
    <row r="16" spans="1:8" ht="20.25" thickBot="1" x14ac:dyDescent="0.45">
      <c r="B16" s="125"/>
      <c r="C16" s="126"/>
      <c r="D16" s="3" t="s">
        <v>4</v>
      </c>
      <c r="E16" s="4" t="s">
        <v>11</v>
      </c>
    </row>
    <row r="17" spans="1:12" x14ac:dyDescent="0.4">
      <c r="B17" s="125"/>
      <c r="C17" s="127"/>
      <c r="D17" s="7" t="s">
        <v>57</v>
      </c>
      <c r="E17" s="15">
        <v>5.5</v>
      </c>
    </row>
    <row r="18" spans="1:12" ht="20.25" thickBot="1" x14ac:dyDescent="0.45">
      <c r="B18" s="125"/>
      <c r="C18" s="127"/>
      <c r="D18" s="11"/>
      <c r="E18" s="16"/>
    </row>
    <row r="19" spans="1:12" x14ac:dyDescent="0.4">
      <c r="B19" s="128"/>
      <c r="C19" s="129"/>
      <c r="D19" s="105" t="s">
        <v>12</v>
      </c>
      <c r="E19" s="18">
        <f>ROUNDDOWN(SUM(E17:E18),2)</f>
        <v>5.5</v>
      </c>
      <c r="F19" s="1" t="s">
        <v>64</v>
      </c>
    </row>
    <row r="20" spans="1:12" ht="8.25" customHeight="1" thickBot="1" x14ac:dyDescent="0.45">
      <c r="B20" s="106"/>
      <c r="C20" s="106"/>
      <c r="D20" s="20"/>
      <c r="E20" s="20"/>
    </row>
    <row r="21" spans="1:12" ht="20.25" thickBot="1" x14ac:dyDescent="0.45">
      <c r="B21" s="123" t="s">
        <v>61</v>
      </c>
      <c r="C21" s="124"/>
      <c r="D21" s="130" t="s">
        <v>3</v>
      </c>
      <c r="E21" s="131"/>
      <c r="F21" s="132" t="s">
        <v>56</v>
      </c>
      <c r="G21" s="133"/>
    </row>
    <row r="22" spans="1:12" ht="20.25" thickBot="1" x14ac:dyDescent="0.45">
      <c r="B22" s="125"/>
      <c r="C22" s="126"/>
      <c r="D22" s="3" t="s">
        <v>4</v>
      </c>
      <c r="E22" s="4" t="s">
        <v>58</v>
      </c>
      <c r="F22" s="47" t="s">
        <v>59</v>
      </c>
    </row>
    <row r="23" spans="1:12" x14ac:dyDescent="0.4">
      <c r="B23" s="125"/>
      <c r="C23" s="127"/>
      <c r="D23" s="7" t="s">
        <v>78</v>
      </c>
      <c r="E23" s="15">
        <v>6</v>
      </c>
    </row>
    <row r="24" spans="1:12" ht="20.25" thickBot="1" x14ac:dyDescent="0.45">
      <c r="B24" s="125"/>
      <c r="C24" s="127"/>
      <c r="D24" s="11"/>
      <c r="E24" s="13"/>
    </row>
    <row r="25" spans="1:12" ht="20.25" thickBot="1" x14ac:dyDescent="0.45">
      <c r="B25" s="125"/>
      <c r="C25" s="126"/>
      <c r="D25" s="105" t="s">
        <v>13</v>
      </c>
      <c r="E25" s="18">
        <f>ROUNDDOWN(SUM(E23:E24),2)</f>
        <v>6</v>
      </c>
      <c r="F25" s="1" t="s">
        <v>63</v>
      </c>
    </row>
    <row r="26" spans="1:12" ht="18.75" customHeight="1" thickBot="1" x14ac:dyDescent="0.45">
      <c r="B26" s="86"/>
      <c r="C26" s="85"/>
      <c r="D26" s="84" t="s">
        <v>72</v>
      </c>
      <c r="E26" s="21">
        <v>2000000</v>
      </c>
      <c r="F26" s="1" t="s">
        <v>62</v>
      </c>
    </row>
    <row r="27" spans="1:12" s="56" customFormat="1" ht="14.25" customHeight="1" x14ac:dyDescent="0.4">
      <c r="B27" s="57" t="s">
        <v>14</v>
      </c>
      <c r="H27" s="1"/>
    </row>
    <row r="28" spans="1:12" x14ac:dyDescent="0.4">
      <c r="B28" s="1" t="s">
        <v>79</v>
      </c>
      <c r="C28" s="22"/>
      <c r="D28" s="22"/>
      <c r="E28" s="22"/>
      <c r="F28" s="32"/>
      <c r="G28" s="20"/>
    </row>
    <row r="29" spans="1:12" ht="15.75" customHeight="1" x14ac:dyDescent="0.35">
      <c r="A29" s="20"/>
      <c r="B29" s="80" t="s">
        <v>68</v>
      </c>
      <c r="D29" s="20"/>
      <c r="E29" s="80" t="s">
        <v>94</v>
      </c>
      <c r="F29" s="20"/>
      <c r="G29" s="20"/>
    </row>
    <row r="30" spans="1:12" x14ac:dyDescent="0.4">
      <c r="A30" s="20"/>
      <c r="B30" s="141">
        <f>IF(E26="","",IFERROR(E26/E25,""))</f>
        <v>333333.33333333331</v>
      </c>
      <c r="C30" s="142"/>
      <c r="D30" s="108" t="s">
        <v>89</v>
      </c>
      <c r="E30" s="107">
        <v>125000</v>
      </c>
      <c r="F30" s="82" t="s">
        <v>81</v>
      </c>
      <c r="G30" s="108"/>
      <c r="H30" s="20"/>
    </row>
    <row r="31" spans="1:12" ht="23.25" customHeight="1" thickBot="1" x14ac:dyDescent="0.45">
      <c r="B31" s="96" t="s">
        <v>84</v>
      </c>
      <c r="C31" s="58"/>
      <c r="D31" s="20"/>
      <c r="E31" s="20"/>
    </row>
    <row r="32" spans="1:12" ht="20.25" thickBot="1" x14ac:dyDescent="0.45">
      <c r="B32" s="94" t="s">
        <v>88</v>
      </c>
      <c r="C32" s="152" t="str">
        <f>IF(F30="","",IF(F30&lt;B30+1,"目標水準を満たしていることを確認しました","目標水準を満たす機器の調達可否を事業者に確認しましたが、該当がありませんでした"))</f>
        <v>目標水準を満たす機器の調達可否を事業者に確認しましたが、該当がありませんでした</v>
      </c>
      <c r="D32" s="153"/>
      <c r="E32" s="153"/>
      <c r="F32" s="153"/>
      <c r="G32" s="154"/>
      <c r="I32" s="58"/>
      <c r="J32" s="58"/>
      <c r="K32" s="58"/>
      <c r="L32" s="58"/>
    </row>
    <row r="33" spans="1:10" ht="8.25" customHeight="1" x14ac:dyDescent="0.4"/>
    <row r="34" spans="1:10" ht="20.25" thickBot="1" x14ac:dyDescent="0.45">
      <c r="A34" s="1" t="s">
        <v>97</v>
      </c>
    </row>
    <row r="35" spans="1:10" ht="20.25" thickBot="1" x14ac:dyDescent="0.45">
      <c r="B35" s="1" t="s">
        <v>92</v>
      </c>
      <c r="F35" s="62">
        <v>1500</v>
      </c>
      <c r="G35" s="1" t="s">
        <v>93</v>
      </c>
    </row>
    <row r="36" spans="1:10" ht="20.25" thickBot="1" x14ac:dyDescent="0.45">
      <c r="B36" s="1" t="s">
        <v>95</v>
      </c>
      <c r="F36" s="110">
        <v>451</v>
      </c>
      <c r="G36" s="1" t="s">
        <v>93</v>
      </c>
    </row>
    <row r="37" spans="1:10" ht="20.25" thickBot="1" x14ac:dyDescent="0.45">
      <c r="B37" s="1" t="s">
        <v>96</v>
      </c>
    </row>
    <row r="38" spans="1:10" ht="20.25" thickBot="1" x14ac:dyDescent="0.45">
      <c r="C38" s="111">
        <f>IFERROR(ROUNDDOWN(F36/F35,2),"")</f>
        <v>0.3</v>
      </c>
      <c r="D38" s="143" t="str">
        <f>IF(C38&gt;0.299,"要件適合","要件不適合のため申請を受付できません")</f>
        <v>要件適合</v>
      </c>
      <c r="E38" s="144"/>
      <c r="F38" s="144"/>
      <c r="G38" s="145"/>
    </row>
    <row r="39" spans="1:10" ht="19.5" customHeight="1" x14ac:dyDescent="0.4"/>
    <row r="40" spans="1:10" ht="20.25" thickBot="1" x14ac:dyDescent="0.45">
      <c r="A40" s="1" t="s">
        <v>49</v>
      </c>
    </row>
    <row r="41" spans="1:10" ht="20.25" thickBot="1" x14ac:dyDescent="0.45">
      <c r="B41" s="37" t="s">
        <v>33</v>
      </c>
      <c r="C41" s="1" t="s">
        <v>34</v>
      </c>
      <c r="J41" s="38">
        <f>IF(B41="該当",0.1,"0")</f>
        <v>0.1</v>
      </c>
    </row>
    <row r="42" spans="1:10" ht="16.5" customHeight="1" thickBot="1" x14ac:dyDescent="0.45">
      <c r="B42" s="2"/>
      <c r="C42" s="39" t="s">
        <v>65</v>
      </c>
      <c r="J42" s="38"/>
    </row>
    <row r="43" spans="1:10" ht="20.25" thickBot="1" x14ac:dyDescent="0.45">
      <c r="B43" s="37" t="s">
        <v>35</v>
      </c>
      <c r="C43" s="1" t="s">
        <v>36</v>
      </c>
      <c r="J43" s="38" t="str">
        <f>IF(B43="該当",0.03,"0")</f>
        <v>0</v>
      </c>
    </row>
    <row r="44" spans="1:10" ht="18" customHeight="1" thickBot="1" x14ac:dyDescent="0.45">
      <c r="B44" s="2"/>
      <c r="C44" s="39" t="s">
        <v>66</v>
      </c>
      <c r="J44" s="38"/>
    </row>
    <row r="45" spans="1:10" ht="20.25" thickBot="1" x14ac:dyDescent="0.45">
      <c r="B45" s="37" t="s">
        <v>35</v>
      </c>
      <c r="C45" s="1" t="s">
        <v>37</v>
      </c>
      <c r="J45" s="38" t="str">
        <f>IF(B45="該当",0.2,"0")</f>
        <v>0</v>
      </c>
    </row>
    <row r="46" spans="1:10" ht="15.75" customHeight="1" x14ac:dyDescent="0.4">
      <c r="C46" s="39" t="s">
        <v>67</v>
      </c>
      <c r="D46" s="20"/>
      <c r="E46" s="20"/>
    </row>
    <row r="47" spans="1:10" ht="15.75" customHeight="1" x14ac:dyDescent="0.4">
      <c r="C47" s="39"/>
      <c r="D47" s="20"/>
      <c r="E47" s="20"/>
    </row>
    <row r="48" spans="1:10" x14ac:dyDescent="0.4">
      <c r="A48" s="1" t="s">
        <v>73</v>
      </c>
    </row>
    <row r="49" spans="1:10" ht="8.25" customHeight="1" x14ac:dyDescent="0.4">
      <c r="A49" s="78"/>
      <c r="B49" s="78"/>
      <c r="C49" s="78"/>
      <c r="D49" s="78"/>
      <c r="E49" s="78"/>
      <c r="F49" s="78"/>
      <c r="G49" s="78"/>
      <c r="H49" s="78"/>
    </row>
    <row r="50" spans="1:10" x14ac:dyDescent="0.4">
      <c r="A50" s="1" t="s">
        <v>75</v>
      </c>
    </row>
    <row r="51" spans="1:10" x14ac:dyDescent="0.4">
      <c r="B51" s="74">
        <f>ROUNDDOWN(MIN(G13,E19),0)</f>
        <v>4</v>
      </c>
      <c r="C51" s="22" t="s">
        <v>15</v>
      </c>
      <c r="D51" s="23">
        <v>100000</v>
      </c>
      <c r="E51" s="22" t="s">
        <v>16</v>
      </c>
      <c r="F51" s="24">
        <f>B51*D51</f>
        <v>400000</v>
      </c>
      <c r="G51" s="1" t="s">
        <v>17</v>
      </c>
    </row>
    <row r="52" spans="1:10" x14ac:dyDescent="0.4">
      <c r="B52" s="25"/>
      <c r="C52" s="22"/>
      <c r="D52" s="22"/>
      <c r="E52" s="26" t="s">
        <v>18</v>
      </c>
      <c r="F52" s="27">
        <v>500000</v>
      </c>
      <c r="G52" s="1" t="s">
        <v>19</v>
      </c>
    </row>
    <row r="53" spans="1:10" ht="15.75" customHeight="1" x14ac:dyDescent="0.4">
      <c r="B53" s="28" t="s">
        <v>20</v>
      </c>
      <c r="C53" s="22"/>
      <c r="D53" s="22"/>
      <c r="E53" s="22"/>
      <c r="F53" s="22"/>
    </row>
    <row r="54" spans="1:10" ht="20.25" thickBot="1" x14ac:dyDescent="0.45">
      <c r="B54" s="22"/>
      <c r="C54" s="22"/>
      <c r="D54" s="22"/>
      <c r="E54" s="29" t="s">
        <v>21</v>
      </c>
      <c r="F54" s="30">
        <f>MIN(F51:F52)</f>
        <v>400000</v>
      </c>
      <c r="G54" s="1" t="s">
        <v>22</v>
      </c>
    </row>
    <row r="55" spans="1:10" ht="20.25" thickTop="1" x14ac:dyDescent="0.4">
      <c r="A55" s="1" t="s">
        <v>76</v>
      </c>
      <c r="B55" s="22"/>
      <c r="C55" s="22"/>
      <c r="D55" s="22"/>
      <c r="E55" s="22"/>
      <c r="F55" s="22"/>
      <c r="J55" s="55"/>
    </row>
    <row r="56" spans="1:10" x14ac:dyDescent="0.4">
      <c r="A56" s="1" t="s">
        <v>23</v>
      </c>
      <c r="B56" s="22"/>
      <c r="C56" s="22"/>
      <c r="D56" s="22"/>
      <c r="E56" s="22"/>
      <c r="F56" s="22"/>
    </row>
    <row r="57" spans="1:10" x14ac:dyDescent="0.4">
      <c r="A57" s="1" t="s">
        <v>8</v>
      </c>
      <c r="B57" s="31">
        <f>E25</f>
        <v>6</v>
      </c>
      <c r="C57" s="32" t="s">
        <v>24</v>
      </c>
      <c r="D57" s="23">
        <v>30000</v>
      </c>
      <c r="E57" s="32" t="s">
        <v>16</v>
      </c>
      <c r="F57" s="24">
        <f>ROUNDDOWN(B57*D57,-3)</f>
        <v>180000</v>
      </c>
      <c r="G57" s="20" t="s">
        <v>17</v>
      </c>
    </row>
    <row r="58" spans="1:10" x14ac:dyDescent="0.4">
      <c r="B58" s="32"/>
      <c r="C58" s="32"/>
      <c r="D58" s="32"/>
      <c r="E58" s="33" t="s">
        <v>18</v>
      </c>
      <c r="F58" s="23">
        <v>240000</v>
      </c>
      <c r="G58" s="20" t="s">
        <v>19</v>
      </c>
    </row>
    <row r="59" spans="1:10" x14ac:dyDescent="0.4">
      <c r="A59" s="1" t="s">
        <v>25</v>
      </c>
      <c r="B59" s="22"/>
      <c r="C59" s="22"/>
      <c r="D59" s="22"/>
      <c r="E59" s="22"/>
      <c r="F59" s="22"/>
    </row>
    <row r="60" spans="1:10" x14ac:dyDescent="0.4">
      <c r="B60" s="146">
        <f>E26</f>
        <v>2000000</v>
      </c>
      <c r="C60" s="147"/>
      <c r="D60" s="1" t="s">
        <v>26</v>
      </c>
      <c r="E60" s="22" t="s">
        <v>27</v>
      </c>
      <c r="F60" s="34">
        <f>ROUNDDOWN(B60/3,-3)</f>
        <v>666000</v>
      </c>
      <c r="G60" s="1" t="s">
        <v>17</v>
      </c>
    </row>
    <row r="61" spans="1:10" x14ac:dyDescent="0.4">
      <c r="B61" s="148" t="s">
        <v>98</v>
      </c>
      <c r="C61" s="148"/>
      <c r="E61" s="26" t="s">
        <v>18</v>
      </c>
      <c r="F61" s="27">
        <v>376000</v>
      </c>
      <c r="G61" s="1" t="s">
        <v>19</v>
      </c>
    </row>
    <row r="62" spans="1:10" ht="9.75" customHeight="1" x14ac:dyDescent="0.4">
      <c r="E62" s="22"/>
      <c r="F62" s="22"/>
    </row>
    <row r="63" spans="1:10" ht="20.25" thickBot="1" x14ac:dyDescent="0.45">
      <c r="E63" s="29" t="s">
        <v>29</v>
      </c>
      <c r="F63" s="30">
        <f>MIN(F60:F61)+MIN(F57:F58)</f>
        <v>556000</v>
      </c>
      <c r="G63" s="1" t="s">
        <v>30</v>
      </c>
    </row>
    <row r="64" spans="1:10" ht="6.75" customHeight="1" thickTop="1" x14ac:dyDescent="0.4">
      <c r="E64" s="22"/>
      <c r="F64" s="22"/>
    </row>
    <row r="65" spans="1:14" x14ac:dyDescent="0.4">
      <c r="B65" s="155" t="s">
        <v>31</v>
      </c>
      <c r="C65" s="156"/>
      <c r="D65" s="156"/>
      <c r="E65" s="35">
        <f>F54+F63</f>
        <v>956000</v>
      </c>
      <c r="F65" s="36" t="s">
        <v>32</v>
      </c>
    </row>
    <row r="66" spans="1:14" ht="9.75" customHeight="1" x14ac:dyDescent="0.4"/>
    <row r="67" spans="1:14" ht="19.5" customHeight="1" x14ac:dyDescent="0.4">
      <c r="A67" s="1" t="s">
        <v>77</v>
      </c>
      <c r="M67" s="42"/>
    </row>
    <row r="68" spans="1:14" ht="19.5" customHeight="1" x14ac:dyDescent="0.4">
      <c r="A68" s="151" t="s">
        <v>39</v>
      </c>
      <c r="B68" s="151"/>
      <c r="C68" s="151"/>
      <c r="D68" s="151"/>
      <c r="E68" s="151"/>
      <c r="F68" s="151"/>
      <c r="G68" s="151"/>
      <c r="H68" s="151"/>
      <c r="M68" s="42"/>
    </row>
    <row r="69" spans="1:14" ht="19.5" customHeight="1" x14ac:dyDescent="0.4">
      <c r="A69" s="151"/>
      <c r="B69" s="151"/>
      <c r="C69" s="151"/>
      <c r="D69" s="151"/>
      <c r="E69" s="151"/>
      <c r="F69" s="151"/>
      <c r="G69" s="151"/>
      <c r="H69" s="151"/>
      <c r="M69" s="42"/>
      <c r="N69" s="43"/>
    </row>
    <row r="70" spans="1:14" ht="21" customHeight="1" x14ac:dyDescent="0.4">
      <c r="D70" s="40" t="s">
        <v>38</v>
      </c>
      <c r="E70" s="41">
        <f>J41+J43+J45</f>
        <v>0.1</v>
      </c>
    </row>
    <row r="71" spans="1:14" ht="19.5" customHeight="1" x14ac:dyDescent="0.4">
      <c r="A71" s="1" t="s">
        <v>70</v>
      </c>
      <c r="B71" s="38"/>
      <c r="C71" s="75">
        <f>B51</f>
        <v>4</v>
      </c>
      <c r="D71" s="44" t="s">
        <v>40</v>
      </c>
      <c r="E71" s="45">
        <f>ROUNDDOWN(C71*30000,-3)</f>
        <v>120000</v>
      </c>
      <c r="F71" s="1" t="s">
        <v>41</v>
      </c>
      <c r="G71" s="46">
        <v>150000</v>
      </c>
      <c r="H71" s="47" t="s">
        <v>42</v>
      </c>
      <c r="M71" s="48"/>
    </row>
    <row r="72" spans="1:14" ht="19.5" customHeight="1" x14ac:dyDescent="0.4">
      <c r="A72" s="1" t="s">
        <v>71</v>
      </c>
      <c r="C72" s="59">
        <f>E25</f>
        <v>6</v>
      </c>
      <c r="D72" s="49" t="s">
        <v>43</v>
      </c>
      <c r="E72" s="50">
        <f>ROUNDDOWN(C72*30000,-3)</f>
        <v>180000</v>
      </c>
      <c r="F72" s="1" t="s">
        <v>41</v>
      </c>
      <c r="G72" s="46">
        <v>240000</v>
      </c>
      <c r="H72" s="47" t="s">
        <v>42</v>
      </c>
    </row>
    <row r="73" spans="1:14" ht="19.5" customHeight="1" x14ac:dyDescent="0.4">
      <c r="D73" s="51" t="s">
        <v>44</v>
      </c>
      <c r="E73" s="52">
        <f>MIN(E71,G71)+MIN(E72,G72)</f>
        <v>300000</v>
      </c>
      <c r="F73" s="1" t="s">
        <v>111</v>
      </c>
    </row>
    <row r="74" spans="1:14" ht="6.75" customHeight="1" x14ac:dyDescent="0.4"/>
    <row r="75" spans="1:14" x14ac:dyDescent="0.4">
      <c r="C75" s="165" t="s">
        <v>112</v>
      </c>
      <c r="D75" s="166"/>
      <c r="E75" s="34">
        <f>ROUNDDOWN(E73*E70,-3)</f>
        <v>30000</v>
      </c>
      <c r="F75" s="83" t="s">
        <v>45</v>
      </c>
    </row>
    <row r="76" spans="1:14" ht="20.25" thickBot="1" x14ac:dyDescent="0.45"/>
    <row r="77" spans="1:14" ht="20.25" thickBot="1" x14ac:dyDescent="0.45">
      <c r="B77" s="149" t="s">
        <v>113</v>
      </c>
      <c r="C77" s="150"/>
      <c r="D77" s="150"/>
      <c r="E77" s="114">
        <f>E75+E65</f>
        <v>986000</v>
      </c>
      <c r="F77" s="113" t="s">
        <v>17</v>
      </c>
    </row>
    <row r="83" spans="2:2" x14ac:dyDescent="0.4">
      <c r="B83" s="1" t="s">
        <v>46</v>
      </c>
    </row>
    <row r="84" spans="2:2" x14ac:dyDescent="0.4">
      <c r="B84" s="1" t="s">
        <v>35</v>
      </c>
    </row>
    <row r="85" spans="2:2" x14ac:dyDescent="0.4">
      <c r="B85" s="1" t="s">
        <v>33</v>
      </c>
    </row>
    <row r="87" spans="2:2" x14ac:dyDescent="0.4">
      <c r="B87" s="1" t="s">
        <v>46</v>
      </c>
    </row>
    <row r="88" spans="2:2" x14ac:dyDescent="0.4">
      <c r="B88" s="95" t="s">
        <v>82</v>
      </c>
    </row>
    <row r="89" spans="2:2" x14ac:dyDescent="0.4">
      <c r="B89" s="95" t="s">
        <v>83</v>
      </c>
    </row>
  </sheetData>
  <sheetProtection algorithmName="SHA-512" hashValue="wPs5FhHhH5s3bzxbk3uG50nYiIUtSSO8JjaqAwLkN+u/sRw9QAgWAE/Fyu2Z8o+9UD2AHC4QeS9A2oCuyNhisA==" saltValue="Lb30k5XBkcjCDzNLCGToFA==" spinCount="100000" sheet="1" selectLockedCells="1"/>
  <mergeCells count="21">
    <mergeCell ref="B60:C60"/>
    <mergeCell ref="B61:C61"/>
    <mergeCell ref="B65:D65"/>
    <mergeCell ref="D38:G38"/>
    <mergeCell ref="B77:D77"/>
    <mergeCell ref="A68:H69"/>
    <mergeCell ref="C75:D75"/>
    <mergeCell ref="A1:H1"/>
    <mergeCell ref="B3:C3"/>
    <mergeCell ref="B7:C13"/>
    <mergeCell ref="D7:E7"/>
    <mergeCell ref="F7:G7"/>
    <mergeCell ref="D13:F13"/>
    <mergeCell ref="B30:C30"/>
    <mergeCell ref="C32:G32"/>
    <mergeCell ref="B15:C19"/>
    <mergeCell ref="D15:E15"/>
    <mergeCell ref="F15:G15"/>
    <mergeCell ref="B21:C25"/>
    <mergeCell ref="D21:E21"/>
    <mergeCell ref="F21:G21"/>
  </mergeCells>
  <phoneticPr fontId="3"/>
  <dataValidations count="2">
    <dataValidation type="list" allowBlank="1" showInputMessage="1" showErrorMessage="1" sqref="B41 B43 B45" xr:uid="{E00E9AC6-D8A5-46FC-AA70-B68D7B40F3C8}">
      <formula1>$B$83:$B$85</formula1>
    </dataValidation>
    <dataValidation type="list" allowBlank="1" showInputMessage="1" showErrorMessage="1" sqref="B32" xr:uid="{EB15036D-EBE5-4EE5-89BF-F39170CDCC84}">
      <formula1>$B$88:$B$89</formula1>
    </dataValidation>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rowBreaks count="1" manualBreakCount="1">
    <brk id="3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CE1A-D826-4FEB-8083-9269F2303ACF}">
  <dimension ref="A1:N90"/>
  <sheetViews>
    <sheetView view="pageBreakPreview" zoomScale="87" zoomScaleNormal="100" zoomScaleSheetLayoutView="87" workbookViewId="0">
      <selection activeCell="F77" sqref="F77"/>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8.75" style="1" customWidth="1"/>
    <col min="8" max="8" width="5.625" style="1" customWidth="1"/>
    <col min="9" max="16384" width="9" style="1"/>
  </cols>
  <sheetData>
    <row r="1" spans="1:8" ht="23.25" customHeight="1" x14ac:dyDescent="0.4">
      <c r="A1" s="134" t="s">
        <v>51</v>
      </c>
      <c r="B1" s="134"/>
      <c r="C1" s="134"/>
      <c r="D1" s="134"/>
      <c r="E1" s="134"/>
      <c r="F1" s="134"/>
      <c r="G1" s="134"/>
      <c r="H1" s="134"/>
    </row>
    <row r="2" spans="1:8" ht="8.25" customHeight="1" thickBot="1" x14ac:dyDescent="0.45">
      <c r="A2" s="2"/>
      <c r="B2" s="2"/>
      <c r="C2" s="2"/>
      <c r="D2" s="2"/>
      <c r="E2" s="2"/>
      <c r="F2" s="2"/>
      <c r="G2" s="2"/>
      <c r="H2" s="2"/>
    </row>
    <row r="3" spans="1:8" ht="20.25" thickBot="1" x14ac:dyDescent="0.45">
      <c r="B3" s="135" t="s">
        <v>0</v>
      </c>
      <c r="C3" s="136"/>
      <c r="D3" s="1" t="s">
        <v>110</v>
      </c>
    </row>
    <row r="4" spans="1:8" x14ac:dyDescent="0.4">
      <c r="B4" s="1" t="s">
        <v>116</v>
      </c>
    </row>
    <row r="5" spans="1:8" ht="6" customHeight="1" x14ac:dyDescent="0.4"/>
    <row r="6" spans="1:8" ht="20.25" thickBot="1" x14ac:dyDescent="0.45">
      <c r="A6" s="1" t="s">
        <v>1</v>
      </c>
    </row>
    <row r="7" spans="1:8" ht="20.25" thickBot="1" x14ac:dyDescent="0.45">
      <c r="B7" s="137" t="s">
        <v>2</v>
      </c>
      <c r="C7" s="137"/>
      <c r="D7" s="130" t="s">
        <v>3</v>
      </c>
      <c r="E7" s="131"/>
      <c r="F7" s="132"/>
      <c r="G7" s="133"/>
    </row>
    <row r="8" spans="1:8" ht="34.5" customHeight="1" thickBot="1" x14ac:dyDescent="0.45">
      <c r="B8" s="137"/>
      <c r="C8" s="137"/>
      <c r="D8" s="3" t="s">
        <v>4</v>
      </c>
      <c r="E8" s="4" t="s">
        <v>5</v>
      </c>
      <c r="F8" s="5" t="s">
        <v>6</v>
      </c>
      <c r="G8" s="6" t="s">
        <v>7</v>
      </c>
    </row>
    <row r="9" spans="1:8" x14ac:dyDescent="0.4">
      <c r="B9" s="137"/>
      <c r="C9" s="138"/>
      <c r="D9" s="7"/>
      <c r="E9" s="8"/>
      <c r="F9" s="9"/>
      <c r="G9" s="9"/>
    </row>
    <row r="10" spans="1:8" x14ac:dyDescent="0.4">
      <c r="B10" s="137"/>
      <c r="C10" s="138"/>
      <c r="D10" s="91"/>
      <c r="E10" s="92"/>
      <c r="F10" s="93"/>
      <c r="G10" s="93"/>
    </row>
    <row r="11" spans="1:8" x14ac:dyDescent="0.4">
      <c r="B11" s="137"/>
      <c r="C11" s="138"/>
      <c r="D11" s="88"/>
      <c r="E11" s="89"/>
      <c r="F11" s="90"/>
      <c r="G11" s="90"/>
    </row>
    <row r="12" spans="1:8" ht="20.25" thickBot="1" x14ac:dyDescent="0.45">
      <c r="A12" s="1" t="s">
        <v>8</v>
      </c>
      <c r="B12" s="137"/>
      <c r="C12" s="138"/>
      <c r="D12" s="11"/>
      <c r="E12" s="12"/>
      <c r="F12" s="13"/>
      <c r="G12" s="13"/>
    </row>
    <row r="13" spans="1:8" ht="20.25" thickBot="1" x14ac:dyDescent="0.45">
      <c r="B13" s="137"/>
      <c r="C13" s="137"/>
      <c r="D13" s="163" t="s">
        <v>9</v>
      </c>
      <c r="E13" s="164"/>
      <c r="F13" s="164"/>
      <c r="G13" s="21"/>
      <c r="H13" s="1" t="s">
        <v>60</v>
      </c>
    </row>
    <row r="14" spans="1:8" ht="8.25" customHeight="1" thickBot="1" x14ac:dyDescent="0.45"/>
    <row r="15" spans="1:8" ht="19.5" customHeight="1" thickBot="1" x14ac:dyDescent="0.45">
      <c r="B15" s="123" t="s">
        <v>10</v>
      </c>
      <c r="C15" s="124"/>
      <c r="D15" s="130" t="s">
        <v>3</v>
      </c>
      <c r="E15" s="131"/>
      <c r="F15" s="132"/>
      <c r="G15" s="133"/>
    </row>
    <row r="16" spans="1:8" ht="20.25" thickBot="1" x14ac:dyDescent="0.45">
      <c r="B16" s="125"/>
      <c r="C16" s="126"/>
      <c r="D16" s="3" t="s">
        <v>4</v>
      </c>
      <c r="E16" s="4" t="s">
        <v>11</v>
      </c>
    </row>
    <row r="17" spans="1:8" x14ac:dyDescent="0.4">
      <c r="B17" s="125"/>
      <c r="C17" s="127"/>
      <c r="D17" s="7"/>
      <c r="E17" s="15"/>
    </row>
    <row r="18" spans="1:8" ht="20.25" thickBot="1" x14ac:dyDescent="0.45">
      <c r="B18" s="125"/>
      <c r="C18" s="127"/>
      <c r="D18" s="11"/>
      <c r="E18" s="16"/>
    </row>
    <row r="19" spans="1:8" ht="20.25" thickBot="1" x14ac:dyDescent="0.45">
      <c r="B19" s="128"/>
      <c r="C19" s="129"/>
      <c r="D19" s="53" t="s">
        <v>12</v>
      </c>
      <c r="E19" s="21"/>
      <c r="F19" s="1" t="s">
        <v>64</v>
      </c>
    </row>
    <row r="20" spans="1:8" ht="8.25" customHeight="1" thickBot="1" x14ac:dyDescent="0.45">
      <c r="B20" s="54"/>
      <c r="C20" s="54"/>
      <c r="D20" s="20"/>
      <c r="E20" s="20"/>
    </row>
    <row r="21" spans="1:8" ht="20.25" thickBot="1" x14ac:dyDescent="0.45">
      <c r="B21" s="123" t="s">
        <v>61</v>
      </c>
      <c r="C21" s="124"/>
      <c r="D21" s="130" t="s">
        <v>3</v>
      </c>
      <c r="E21" s="131"/>
      <c r="F21" s="132"/>
      <c r="G21" s="133"/>
    </row>
    <row r="22" spans="1:8" ht="20.25" thickBot="1" x14ac:dyDescent="0.45">
      <c r="B22" s="125"/>
      <c r="C22" s="126"/>
      <c r="D22" s="3" t="s">
        <v>4</v>
      </c>
      <c r="E22" s="4" t="s">
        <v>58</v>
      </c>
      <c r="F22" s="47" t="s">
        <v>59</v>
      </c>
    </row>
    <row r="23" spans="1:8" x14ac:dyDescent="0.4">
      <c r="B23" s="125"/>
      <c r="C23" s="127"/>
      <c r="D23" s="7"/>
      <c r="E23" s="15"/>
    </row>
    <row r="24" spans="1:8" ht="20.25" thickBot="1" x14ac:dyDescent="0.45">
      <c r="B24" s="125"/>
      <c r="C24" s="127"/>
      <c r="D24" s="11"/>
      <c r="E24" s="13"/>
    </row>
    <row r="25" spans="1:8" ht="20.25" thickBot="1" x14ac:dyDescent="0.45">
      <c r="B25" s="125"/>
      <c r="C25" s="126"/>
      <c r="D25" s="53" t="s">
        <v>13</v>
      </c>
      <c r="E25" s="21"/>
      <c r="F25" s="1" t="s">
        <v>63</v>
      </c>
    </row>
    <row r="26" spans="1:8" ht="18.75" customHeight="1" thickBot="1" x14ac:dyDescent="0.45">
      <c r="B26" s="86"/>
      <c r="C26" s="85"/>
      <c r="D26" s="84" t="s">
        <v>72</v>
      </c>
      <c r="E26" s="21"/>
      <c r="F26" s="1" t="s">
        <v>62</v>
      </c>
    </row>
    <row r="27" spans="1:8" s="56" customFormat="1" ht="14.25" customHeight="1" x14ac:dyDescent="0.4">
      <c r="B27" s="57" t="s">
        <v>14</v>
      </c>
      <c r="H27" s="1"/>
    </row>
    <row r="28" spans="1:8" x14ac:dyDescent="0.4">
      <c r="B28" s="1" t="s">
        <v>79</v>
      </c>
      <c r="C28" s="22"/>
      <c r="D28" s="22"/>
      <c r="E28" s="22"/>
      <c r="F28" s="32"/>
      <c r="G28" s="20"/>
    </row>
    <row r="29" spans="1:8" ht="15.75" customHeight="1" thickBot="1" x14ac:dyDescent="0.4">
      <c r="A29" s="20"/>
      <c r="B29" s="80" t="s">
        <v>80</v>
      </c>
      <c r="C29" s="20"/>
      <c r="D29" s="20"/>
      <c r="E29" s="20"/>
      <c r="F29" s="20"/>
      <c r="G29" s="81" t="s">
        <v>85</v>
      </c>
      <c r="H29" s="20"/>
    </row>
    <row r="30" spans="1:8" ht="20.25" thickBot="1" x14ac:dyDescent="0.45">
      <c r="A30" s="20"/>
      <c r="B30" s="157">
        <v>125000</v>
      </c>
      <c r="C30" s="158"/>
      <c r="D30" s="82" t="s">
        <v>81</v>
      </c>
      <c r="F30" s="63" t="str">
        <f>IF(E26="","",IFERROR(#REF!/E25,""))</f>
        <v/>
      </c>
      <c r="G30" s="83" t="s">
        <v>69</v>
      </c>
    </row>
    <row r="31" spans="1:8" ht="6.75" customHeight="1" thickBot="1" x14ac:dyDescent="0.45">
      <c r="B31" s="58"/>
      <c r="C31" s="58"/>
      <c r="D31" s="20"/>
      <c r="E31" s="20"/>
    </row>
    <row r="32" spans="1:8" ht="20.25" customHeight="1" x14ac:dyDescent="0.4">
      <c r="B32" s="101" t="s">
        <v>82</v>
      </c>
      <c r="C32" s="103" t="s">
        <v>86</v>
      </c>
      <c r="D32" s="99"/>
      <c r="E32" s="99"/>
      <c r="F32" s="99"/>
      <c r="G32" s="100"/>
    </row>
    <row r="33" spans="1:12" ht="20.25" thickBot="1" x14ac:dyDescent="0.45">
      <c r="B33" s="102" t="s">
        <v>82</v>
      </c>
      <c r="C33" s="104" t="s">
        <v>87</v>
      </c>
      <c r="D33" s="97"/>
      <c r="E33" s="97"/>
      <c r="F33" s="97"/>
      <c r="G33" s="98"/>
      <c r="I33" s="58"/>
      <c r="J33" s="58"/>
      <c r="K33" s="58"/>
      <c r="L33" s="58"/>
    </row>
    <row r="34" spans="1:12" ht="8.25" customHeight="1" x14ac:dyDescent="0.4"/>
    <row r="35" spans="1:12" ht="20.25" thickBot="1" x14ac:dyDescent="0.45">
      <c r="A35" s="1" t="s">
        <v>107</v>
      </c>
    </row>
    <row r="36" spans="1:12" ht="20.25" thickBot="1" x14ac:dyDescent="0.45">
      <c r="B36" s="1" t="s">
        <v>92</v>
      </c>
      <c r="F36" s="62"/>
      <c r="G36" s="1" t="s">
        <v>101</v>
      </c>
    </row>
    <row r="37" spans="1:12" ht="20.25" thickBot="1" x14ac:dyDescent="0.45">
      <c r="B37" s="1" t="s">
        <v>102</v>
      </c>
      <c r="F37" s="110"/>
      <c r="G37" s="1" t="s">
        <v>103</v>
      </c>
    </row>
    <row r="38" spans="1:12" ht="20.25" thickBot="1" x14ac:dyDescent="0.45">
      <c r="C38" s="1" t="s">
        <v>104</v>
      </c>
      <c r="F38" s="62"/>
      <c r="G38" s="1" t="s">
        <v>105</v>
      </c>
    </row>
    <row r="39" spans="1:12" ht="8.25" customHeight="1" thickBot="1" x14ac:dyDescent="0.45"/>
    <row r="40" spans="1:12" ht="20.25" thickBot="1" x14ac:dyDescent="0.45">
      <c r="B40" s="118" t="s">
        <v>106</v>
      </c>
      <c r="C40" s="119"/>
      <c r="D40" s="119"/>
      <c r="E40" s="119"/>
      <c r="F40" s="119"/>
      <c r="G40" s="120"/>
    </row>
    <row r="41" spans="1:12" ht="7.5" customHeight="1" x14ac:dyDescent="0.4"/>
    <row r="42" spans="1:12" x14ac:dyDescent="0.4">
      <c r="A42" s="1" t="s">
        <v>108</v>
      </c>
    </row>
    <row r="43" spans="1:12" x14ac:dyDescent="0.4">
      <c r="B43" s="73" t="s">
        <v>53</v>
      </c>
      <c r="C43" s="1" t="s">
        <v>34</v>
      </c>
      <c r="J43" s="38" t="str">
        <f>IF(B43="該当",0.1,"0")</f>
        <v>0</v>
      </c>
    </row>
    <row r="44" spans="1:12" ht="16.5" customHeight="1" x14ac:dyDescent="0.4">
      <c r="C44" s="39" t="s">
        <v>65</v>
      </c>
      <c r="J44" s="38"/>
    </row>
    <row r="45" spans="1:12" x14ac:dyDescent="0.4">
      <c r="B45" s="73" t="s">
        <v>53</v>
      </c>
      <c r="C45" s="1" t="s">
        <v>36</v>
      </c>
      <c r="J45" s="38" t="str">
        <f>IF(B45="該当",0.03,"0")</f>
        <v>0</v>
      </c>
    </row>
    <row r="46" spans="1:12" ht="18" customHeight="1" x14ac:dyDescent="0.4">
      <c r="C46" s="39" t="s">
        <v>66</v>
      </c>
      <c r="J46" s="38"/>
    </row>
    <row r="47" spans="1:12" x14ac:dyDescent="0.4">
      <c r="B47" s="73" t="s">
        <v>53</v>
      </c>
      <c r="C47" s="1" t="s">
        <v>37</v>
      </c>
      <c r="J47" s="38" t="str">
        <f>IF(B47="該当",0.2,"0")</f>
        <v>0</v>
      </c>
    </row>
    <row r="48" spans="1:12" ht="15.75" customHeight="1" x14ac:dyDescent="0.4">
      <c r="C48" s="39" t="s">
        <v>67</v>
      </c>
      <c r="D48" s="20"/>
      <c r="E48" s="20"/>
    </row>
    <row r="49" spans="1:10" ht="15.75" customHeight="1" x14ac:dyDescent="0.4">
      <c r="C49" s="39"/>
      <c r="D49" s="20"/>
      <c r="E49" s="20"/>
    </row>
    <row r="50" spans="1:10" x14ac:dyDescent="0.4">
      <c r="A50" s="1" t="s">
        <v>109</v>
      </c>
    </row>
    <row r="51" spans="1:10" ht="8.25" customHeight="1" x14ac:dyDescent="0.4">
      <c r="A51" s="77"/>
      <c r="B51" s="77"/>
      <c r="C51" s="77"/>
      <c r="D51" s="77"/>
      <c r="E51" s="77"/>
      <c r="F51" s="77"/>
      <c r="G51" s="77"/>
      <c r="H51" s="77"/>
    </row>
    <row r="52" spans="1:10" ht="20.25" thickBot="1" x14ac:dyDescent="0.45">
      <c r="A52" s="1" t="s">
        <v>75</v>
      </c>
    </row>
    <row r="53" spans="1:10" ht="20.25" thickBot="1" x14ac:dyDescent="0.45">
      <c r="B53" s="62"/>
      <c r="C53" s="22" t="s">
        <v>15</v>
      </c>
      <c r="D53" s="23">
        <v>100000</v>
      </c>
      <c r="E53" s="22" t="s">
        <v>16</v>
      </c>
      <c r="F53" s="63"/>
      <c r="G53" s="1" t="s">
        <v>17</v>
      </c>
    </row>
    <row r="54" spans="1:10" x14ac:dyDescent="0.4">
      <c r="B54" s="25"/>
      <c r="C54" s="22"/>
      <c r="D54" s="22"/>
      <c r="E54" s="26" t="s">
        <v>18</v>
      </c>
      <c r="F54" s="23">
        <v>500000</v>
      </c>
      <c r="G54" s="1" t="s">
        <v>19</v>
      </c>
    </row>
    <row r="55" spans="1:10" ht="15.75" customHeight="1" thickBot="1" x14ac:dyDescent="0.45">
      <c r="B55" s="28" t="s">
        <v>48</v>
      </c>
      <c r="C55" s="22"/>
      <c r="D55" s="22"/>
      <c r="E55" s="22"/>
      <c r="F55" s="22"/>
    </row>
    <row r="56" spans="1:10" ht="20.25" thickBot="1" x14ac:dyDescent="0.45">
      <c r="B56" s="22"/>
      <c r="C56" s="22"/>
      <c r="D56" s="22"/>
      <c r="E56" s="29" t="s">
        <v>21</v>
      </c>
      <c r="F56" s="64"/>
      <c r="G56" s="1" t="s">
        <v>22</v>
      </c>
    </row>
    <row r="57" spans="1:10" ht="20.25" thickTop="1" x14ac:dyDescent="0.4">
      <c r="A57" s="1" t="s">
        <v>76</v>
      </c>
      <c r="B57" s="22"/>
      <c r="C57" s="22"/>
      <c r="D57" s="22"/>
      <c r="E57" s="22"/>
      <c r="F57" s="22"/>
      <c r="J57" s="55"/>
    </row>
    <row r="58" spans="1:10" ht="20.25" thickBot="1" x14ac:dyDescent="0.45">
      <c r="A58" s="1" t="s">
        <v>23</v>
      </c>
      <c r="B58" s="22"/>
      <c r="C58" s="22"/>
      <c r="D58" s="22"/>
      <c r="E58" s="22"/>
      <c r="F58" s="22"/>
    </row>
    <row r="59" spans="1:10" ht="20.25" thickBot="1" x14ac:dyDescent="0.45">
      <c r="A59" s="1" t="s">
        <v>8</v>
      </c>
      <c r="B59" s="65"/>
      <c r="C59" s="32" t="s">
        <v>24</v>
      </c>
      <c r="D59" s="23">
        <v>30000</v>
      </c>
      <c r="E59" s="32" t="s">
        <v>16</v>
      </c>
      <c r="F59" s="63" t="str">
        <f>IF(B33="補助対象です",ROUNDDOWN(B59*D59,-3),"")</f>
        <v/>
      </c>
      <c r="G59" s="20" t="s">
        <v>17</v>
      </c>
    </row>
    <row r="60" spans="1:10" x14ac:dyDescent="0.4">
      <c r="B60" s="60" t="s">
        <v>50</v>
      </c>
      <c r="C60" s="32"/>
      <c r="D60" s="32"/>
      <c r="E60" s="33" t="s">
        <v>18</v>
      </c>
      <c r="F60" s="23">
        <v>240000</v>
      </c>
      <c r="G60" s="20" t="s">
        <v>19</v>
      </c>
    </row>
    <row r="61" spans="1:10" ht="20.25" thickBot="1" x14ac:dyDescent="0.45">
      <c r="A61" s="1" t="s">
        <v>25</v>
      </c>
      <c r="B61" s="22"/>
      <c r="C61" s="22"/>
      <c r="D61" s="22"/>
      <c r="E61" s="22"/>
      <c r="F61" s="61"/>
    </row>
    <row r="62" spans="1:10" ht="20.25" thickBot="1" x14ac:dyDescent="0.45">
      <c r="B62" s="159"/>
      <c r="C62" s="136"/>
      <c r="D62" s="1" t="s">
        <v>26</v>
      </c>
      <c r="E62" s="22" t="s">
        <v>27</v>
      </c>
      <c r="F62" s="63" t="str">
        <f>IF(B33="補助対象です",ROUNDDOWN(B62/3,-3),"")</f>
        <v/>
      </c>
      <c r="G62" s="1" t="s">
        <v>17</v>
      </c>
    </row>
    <row r="63" spans="1:10" x14ac:dyDescent="0.4">
      <c r="B63" s="160" t="s">
        <v>28</v>
      </c>
      <c r="C63" s="160"/>
      <c r="E63" s="26" t="s">
        <v>18</v>
      </c>
      <c r="F63" s="23">
        <v>376000</v>
      </c>
      <c r="G63" s="1" t="s">
        <v>19</v>
      </c>
    </row>
    <row r="64" spans="1:10" ht="9.75" customHeight="1" thickBot="1" x14ac:dyDescent="0.45">
      <c r="E64" s="22"/>
      <c r="F64" s="22"/>
    </row>
    <row r="65" spans="1:14" ht="20.25" thickBot="1" x14ac:dyDescent="0.45">
      <c r="E65" s="29" t="s">
        <v>29</v>
      </c>
      <c r="F65" s="64"/>
      <c r="G65" s="1" t="s">
        <v>30</v>
      </c>
    </row>
    <row r="66" spans="1:14" ht="6.75" customHeight="1" thickTop="1" thickBot="1" x14ac:dyDescent="0.45">
      <c r="E66" s="22"/>
      <c r="F66" s="22"/>
    </row>
    <row r="67" spans="1:14" ht="20.25" thickBot="1" x14ac:dyDescent="0.45">
      <c r="B67" s="161" t="s">
        <v>31</v>
      </c>
      <c r="C67" s="162"/>
      <c r="D67" s="162"/>
      <c r="E67" s="66"/>
      <c r="F67" s="36" t="s">
        <v>32</v>
      </c>
    </row>
    <row r="68" spans="1:14" ht="9.75" customHeight="1" x14ac:dyDescent="0.4"/>
    <row r="69" spans="1:14" ht="19.5" customHeight="1" x14ac:dyDescent="0.4">
      <c r="A69" s="1" t="s">
        <v>77</v>
      </c>
      <c r="M69" s="42"/>
    </row>
    <row r="70" spans="1:14" ht="19.5" customHeight="1" x14ac:dyDescent="0.4">
      <c r="A70" s="151" t="s">
        <v>39</v>
      </c>
      <c r="B70" s="151"/>
      <c r="C70" s="151"/>
      <c r="D70" s="151"/>
      <c r="E70" s="151"/>
      <c r="F70" s="151"/>
      <c r="G70" s="151"/>
      <c r="H70" s="151"/>
      <c r="M70" s="42"/>
    </row>
    <row r="71" spans="1:14" ht="19.5" customHeight="1" x14ac:dyDescent="0.4">
      <c r="A71" s="151"/>
      <c r="B71" s="151"/>
      <c r="C71" s="151"/>
      <c r="D71" s="151"/>
      <c r="E71" s="151"/>
      <c r="F71" s="151"/>
      <c r="G71" s="151"/>
      <c r="H71" s="151"/>
      <c r="M71" s="42"/>
      <c r="N71" s="43"/>
    </row>
    <row r="72" spans="1:14" ht="19.5" customHeight="1" thickBot="1" x14ac:dyDescent="0.45">
      <c r="A72" s="87" t="s">
        <v>74</v>
      </c>
      <c r="B72" s="79"/>
      <c r="C72" s="79"/>
      <c r="D72" s="79"/>
      <c r="E72" s="79"/>
      <c r="F72" s="79"/>
      <c r="G72" s="79"/>
      <c r="H72" s="79"/>
      <c r="M72" s="42"/>
      <c r="N72" s="43"/>
    </row>
    <row r="73" spans="1:14" ht="21" customHeight="1" thickBot="1" x14ac:dyDescent="0.45">
      <c r="D73" s="40" t="s">
        <v>38</v>
      </c>
      <c r="E73" s="68"/>
      <c r="F73" s="1" t="s">
        <v>105</v>
      </c>
    </row>
    <row r="74" spans="1:14" ht="19.5" customHeight="1" thickBot="1" x14ac:dyDescent="0.45">
      <c r="A74" s="1" t="s">
        <v>70</v>
      </c>
      <c r="C74" s="70"/>
      <c r="D74" s="44" t="s">
        <v>40</v>
      </c>
      <c r="E74" s="63"/>
      <c r="F74" s="1" t="s">
        <v>41</v>
      </c>
      <c r="G74" s="46">
        <v>150000</v>
      </c>
      <c r="H74" s="47" t="s">
        <v>42</v>
      </c>
      <c r="M74" s="48"/>
    </row>
    <row r="75" spans="1:14" ht="16.5" customHeight="1" thickBot="1" x14ac:dyDescent="0.45">
      <c r="C75" s="76" t="s">
        <v>54</v>
      </c>
      <c r="M75" s="48"/>
    </row>
    <row r="76" spans="1:14" ht="19.5" customHeight="1" thickBot="1" x14ac:dyDescent="0.45">
      <c r="A76" s="1" t="s">
        <v>71</v>
      </c>
      <c r="C76" s="71"/>
      <c r="D76" s="49" t="s">
        <v>43</v>
      </c>
      <c r="E76" s="63"/>
      <c r="F76" s="1" t="s">
        <v>41</v>
      </c>
      <c r="G76" s="46">
        <v>240000</v>
      </c>
      <c r="H76" s="47" t="s">
        <v>42</v>
      </c>
    </row>
    <row r="77" spans="1:14" ht="19.5" customHeight="1" thickBot="1" x14ac:dyDescent="0.45">
      <c r="C77" s="72" t="s">
        <v>52</v>
      </c>
      <c r="D77" s="51" t="s">
        <v>44</v>
      </c>
      <c r="E77" s="67"/>
      <c r="F77" s="1" t="s">
        <v>111</v>
      </c>
    </row>
    <row r="78" spans="1:14" ht="6.75" customHeight="1" thickBot="1" x14ac:dyDescent="0.45"/>
    <row r="79" spans="1:14" ht="20.25" thickBot="1" x14ac:dyDescent="0.45">
      <c r="C79" s="165" t="s">
        <v>112</v>
      </c>
      <c r="D79" s="166"/>
      <c r="E79" s="69"/>
      <c r="F79" s="83" t="s">
        <v>45</v>
      </c>
    </row>
    <row r="80" spans="1:14" ht="20.25" thickBot="1" x14ac:dyDescent="0.45"/>
    <row r="81" spans="2:6" ht="20.25" thickBot="1" x14ac:dyDescent="0.45">
      <c r="B81" s="149" t="s">
        <v>113</v>
      </c>
      <c r="C81" s="150"/>
      <c r="D81" s="150"/>
      <c r="E81" s="69"/>
      <c r="F81" s="113" t="s">
        <v>17</v>
      </c>
    </row>
    <row r="88" spans="2:6" x14ac:dyDescent="0.4">
      <c r="B88" s="1" t="s">
        <v>46</v>
      </c>
    </row>
    <row r="89" spans="2:6" x14ac:dyDescent="0.4">
      <c r="B89" s="1" t="s">
        <v>35</v>
      </c>
    </row>
    <row r="90" spans="2:6" x14ac:dyDescent="0.4">
      <c r="B90" s="1" t="s">
        <v>33</v>
      </c>
    </row>
  </sheetData>
  <sheetProtection selectLockedCells="1"/>
  <mergeCells count="19">
    <mergeCell ref="A1:H1"/>
    <mergeCell ref="B3:C3"/>
    <mergeCell ref="B7:C13"/>
    <mergeCell ref="D7:E7"/>
    <mergeCell ref="F7:G7"/>
    <mergeCell ref="D13:F13"/>
    <mergeCell ref="B81:D81"/>
    <mergeCell ref="A70:H71"/>
    <mergeCell ref="B15:C19"/>
    <mergeCell ref="D15:E15"/>
    <mergeCell ref="F15:G15"/>
    <mergeCell ref="B21:C25"/>
    <mergeCell ref="D21:E21"/>
    <mergeCell ref="F21:G21"/>
    <mergeCell ref="B30:C30"/>
    <mergeCell ref="B62:C62"/>
    <mergeCell ref="B63:C63"/>
    <mergeCell ref="B67:D67"/>
    <mergeCell ref="C79:D79"/>
  </mergeCells>
  <phoneticPr fontId="3"/>
  <pageMargins left="0.70866141732283472" right="0.70866141732283472" top="0.74803149606299213" bottom="0.74803149606299213" header="0.31496062992125984" footer="0.31496062992125984"/>
  <pageSetup paperSize="9" orientation="portrait" r:id="rId1"/>
  <headerFooter>
    <oddFooter>&amp;P / &amp;N ページ</oddFooter>
  </headerFooter>
  <rowBreaks count="1" manualBreakCount="1">
    <brk id="4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家庭用</vt:lpstr>
      <vt:lpstr>家庭用_例</vt:lpstr>
      <vt:lpstr>家庭用 (手書き用)</vt:lpstr>
      <vt:lpstr>家庭用!Print_Area</vt:lpstr>
      <vt:lpstr>'家庭用 (手書き用)'!Print_Area</vt:lpstr>
      <vt:lpstr>家庭用_例!Print_Area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所沢市</dc:creator>
  <cp:lastModifiedBy>ｸﾘﾊﾞ</cp:lastModifiedBy>
  <cp:lastPrinted>2026-04-10T07:55:19Z</cp:lastPrinted>
  <dcterms:created xsi:type="dcterms:W3CDTF">2024-06-28T10:11:25Z</dcterms:created>
  <dcterms:modified xsi:type="dcterms:W3CDTF">2026-04-10T08:00:42Z</dcterms:modified>
</cp:coreProperties>
</file>